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irhnh-texniki\κοινοχρηστοσ\ΠΡΟΣΚΛΗΣΕΙΣ ΑΝΤΩΝΗ ΤΡΙΤΣΗ\ΒΕΛΤΙΩΣΗ ΥΔΡΕΥΣΗΣ ΔΕ ΥΔΡΟΥΣΑΣ\h) ΤΕΧΝΙΚΕΣ ΜΕΛΕΤΕΣ\ΥΠΟΕΡΓΟ1\ΤΕΥΧΗ ΔΗΜΟΠΡΑΤΗΣΗΣ\7α. ΠΡΟΜΕΤΡΗΣΗ\"/>
    </mc:Choice>
  </mc:AlternateContent>
  <bookViews>
    <workbookView xWindow="-25320" yWindow="-120" windowWidth="25440" windowHeight="15390" tabRatio="868" activeTab="3"/>
  </bookViews>
  <sheets>
    <sheet name="A. ΠΑΡΑΔΟΧΕΣ" sheetId="6" r:id="rId1"/>
    <sheet name="Β. ΜΗΚΗ ΑΓΩΓΩΝ" sheetId="4" r:id="rId2"/>
    <sheet name="Γ. ΕΚΣΚΑΦΕΣ-ΕΠΙΧΩΣΕΙΣ-ΑΠΟΚΑΤΑΣΤ" sheetId="5" r:id="rId3"/>
    <sheet name="Δ. ΑΝΑΛΥΤΙΚΗ ΠΡΟΜΕΤΡΗΣΗ" sheetId="16" r:id="rId4"/>
    <sheet name="AΠΟΛΟΓΙΣΤΙΚΑ" sheetId="26" r:id="rId5"/>
  </sheets>
  <externalReferences>
    <externalReference r:id="rId6"/>
    <externalReference r:id="rId7"/>
    <externalReference r:id="rId8"/>
  </externalReferences>
  <definedNames>
    <definedName name="_xlnm._FilterDatabase" localSheetId="1" hidden="1">'Β. ΜΗΚΗ ΑΓΩΓΩΝ'!#REF!</definedName>
    <definedName name="_Toc273002051" localSheetId="1">'Β. ΜΗΚΗ ΑΓΩΓΩΝ'!#REF!</definedName>
    <definedName name="_Toc273002052" localSheetId="1">'Β. ΜΗΚΗ ΑΓΩΓΩΝ'!#REF!</definedName>
    <definedName name="_Toc273002053" localSheetId="1">'Β. ΜΗΚΗ ΑΓΩΓΩΝ'!#REF!</definedName>
    <definedName name="BuiltIn_Print_Area">#N/A</definedName>
    <definedName name="ere">#REF!</definedName>
    <definedName name="Excel_BuiltIn_Print_Area_10_1">"$#REF!.$A$1:$Q$38"</definedName>
    <definedName name="Excel_BuiltIn_Print_Area_11">"$#REF!.$A$1:$M$126"</definedName>
    <definedName name="Excel_BuiltIn_Print_Area_11_1">"$#REF!.$A$1:$Q$64"</definedName>
    <definedName name="Excel_BuiltIn_Print_Area_12">"$#REF!.$A$1:$S$126"</definedName>
    <definedName name="Excel_BuiltIn_Print_Area_12_1">"$#REF!.$A$1:$Q$64"</definedName>
    <definedName name="Excel_BuiltIn_Print_Area_13">"$#REF!.$A$1:$S$137"</definedName>
    <definedName name="Excel_BuiltIn_Print_Area_13_1">"$#REF!.$A$1:$Q$64"</definedName>
    <definedName name="Excel_BuiltIn_Print_Area_14">"$#REF!.$A$1:$S$138"</definedName>
    <definedName name="Excel_BuiltIn_Print_Area_14_1">"$#REF!.$A$1:$R$38"</definedName>
    <definedName name="Excel_BuiltIn_Print_Area_15">"$#REF!.$A$1:$S$132"</definedName>
    <definedName name="Excel_BuiltIn_Print_Area_15_1">"$#REF!.$A$1:$R$9"</definedName>
    <definedName name="Excel_BuiltIn_Print_Area_16">"$#REF!.$A$1:$S$131"</definedName>
    <definedName name="Excel_BuiltIn_Print_Area_16_1">"$#REF!.$A$1:$R$9"</definedName>
    <definedName name="Excel_BuiltIn_Print_Area_17">"$#REF!.$A$1:$S$141"</definedName>
    <definedName name="Excel_BuiltIn_Print_Area_18">"$#REF!.$A$1:$S$126"</definedName>
    <definedName name="Excel_BuiltIn_Print_Area_19">"$#REF!.$A$1:$M$147"</definedName>
    <definedName name="Excel_BuiltIn_Print_Area_2">"$#REF!.$A$1:$H$15"</definedName>
    <definedName name="Excel_BuiltIn_Print_Area_2_1">"$#REF!.$A$1:$H$13"</definedName>
    <definedName name="Excel_BuiltIn_Print_Area_20">"$#REF!.$A$1:$S$120"</definedName>
    <definedName name="Excel_BuiltIn_Print_Area_20_1">"$#REF!.$A$4:$G$37"</definedName>
    <definedName name="Excel_BuiltIn_Print_Area_21">"$#REF!.$A$1:$S$142"</definedName>
    <definedName name="Excel_BuiltIn_Print_Area_21_1">"$#REF!.$A$4:$B$37"</definedName>
    <definedName name="Excel_BuiltIn_Print_Area_22">"$#REF!.$A$1:$S$132"</definedName>
    <definedName name="Excel_BuiltIn_Print_Area_22_1">"$#REF!.$A$1:$B$37"</definedName>
    <definedName name="Excel_BuiltIn_Print_Area_23">"$#REF!.$A$1:$S$137"</definedName>
    <definedName name="Excel_BuiltIn_Print_Area_25">"$#REF!.$A$1:$S$144"</definedName>
    <definedName name="Excel_BuiltIn_Print_Area_26">"$#REF!.$A$1:$M$152"</definedName>
    <definedName name="Excel_BuiltIn_Print_Area_27">"$#REF!.$A$1:$M$142"</definedName>
    <definedName name="Excel_BuiltIn_Print_Area_28">"$#REF!.$A$1:$M$147"</definedName>
    <definedName name="Excel_BuiltIn_Print_Area_28_1">"$#REF!.$A$1:$F$37"</definedName>
    <definedName name="Excel_BuiltIn_Print_Area_29">"$#REF!.$A$1:$M$150"</definedName>
    <definedName name="Excel_BuiltIn_Print_Area_30">"$#REF!.$A$1:$M$143"</definedName>
    <definedName name="Excel_BuiltIn_Print_Area_31">"$#REF!.$A$1:$M$145"</definedName>
    <definedName name="Excel_BuiltIn_Print_Area_32">"$#REF!.$A$1:$M$138"</definedName>
    <definedName name="Excel_BuiltIn_Print_Area_33">"$#REF!.$A$1:$M$137"</definedName>
    <definedName name="Excel_BuiltIn_Print_Area_34">"$#REF!.$A$1:$M$147"</definedName>
    <definedName name="Excel_BuiltIn_Print_Area_34_1">"$#REF!.$A$1:$F$37"</definedName>
    <definedName name="Excel_BuiltIn_Print_Area_35">"$#REF!.$A$1:$M$146"</definedName>
    <definedName name="Excel_BuiltIn_Print_Area_36">"$#REF!.$A$1:$M$146"</definedName>
    <definedName name="Excel_BuiltIn_Print_Area_37">"$#REF!.$A$1:$G$216"</definedName>
    <definedName name="Excel_BuiltIn_Print_Area_38">"$#REF!.$A$1:$F$192"</definedName>
    <definedName name="Excel_BuiltIn_Print_Area_38_1">"$#REF!.$A$1:$F$192"</definedName>
    <definedName name="Excel_BuiltIn_Print_Area_39">"$#REF!.$A$1:$L$92"</definedName>
    <definedName name="Excel_BuiltIn_Print_Area_4">"$#REF!.$A$1:$G$128"</definedName>
    <definedName name="Excel_BuiltIn_Print_Area_41">"$#REF!.$A$1:$Q$71"</definedName>
    <definedName name="Excel_BuiltIn_Print_Area_44">"$#REF!.$A$1:$N$81"</definedName>
    <definedName name="Excel_BuiltIn_Print_Area_45">"$#REF!.$A$1:$K$10"</definedName>
    <definedName name="Excel_BuiltIn_Print_Area_46">"$#REF!.$A$1:$L$81"</definedName>
    <definedName name="Excel_BuiltIn_Print_Area_47">"$#REF!.$A$1:$L$90"</definedName>
    <definedName name="Excel_BuiltIn_Print_Area_49">"$#REF!.$A$1:$Q$80"</definedName>
    <definedName name="Excel_BuiltIn_Print_Area_5">"$#REF!.$A$1:$K$646"</definedName>
    <definedName name="Excel_BuiltIn_Print_Area_50">"$#REF!.$A$1:$R$7"</definedName>
    <definedName name="Excel_BuiltIn_Print_Area_52">"$#REF!.$A$1:$N$81"</definedName>
    <definedName name="Excel_BuiltIn_Print_Area_53">"$#REF!.$A$1:$I$10"</definedName>
    <definedName name="Excel_BuiltIn_Print_Area_54">"$#REF!.$A$1:$L$81"</definedName>
    <definedName name="Excel_BuiltIn_Print_Area_55">"$#REF!.$A$1:$L$92"</definedName>
    <definedName name="Excel_BuiltIn_Print_Area_56_1">"$#REF!.$A$1:$F$37"</definedName>
    <definedName name="Excel_BuiltIn_Print_Area_57">"$#REF!.$A$1:$Q$73"</definedName>
    <definedName name="Excel_BuiltIn_Print_Area_6">"$#REF!.$A$1:$R$40"</definedName>
    <definedName name="Excel_BuiltIn_Print_Area_6_1">"$#REF!.$A$1:$Q$10"</definedName>
    <definedName name="Excel_BuiltIn_Print_Area_60">"$#REF!.$A$1:$N$81"</definedName>
    <definedName name="Excel_BuiltIn_Print_Area_61">"$#REF!.$A$1:$I$10"</definedName>
    <definedName name="Excel_BuiltIn_Print_Area_61_1">"$#REF!.$A$1:$S$2"</definedName>
    <definedName name="Excel_BuiltIn_Print_Area_62">"$#REF!.$A$1:$L$81"</definedName>
    <definedName name="Excel_BuiltIn_Print_Area_62_1">"$#REF!.$A$1:$S$1"</definedName>
    <definedName name="Excel_BuiltIn_Print_Area_63_1">"$#REF!.$A$1:$S$151"</definedName>
    <definedName name="Excel_BuiltIn_Print_Area_64">"$#REF!.$A$1:$S$257"</definedName>
    <definedName name="Excel_BuiltIn_Print_Area_7_1">"$#REF!.$A$1:$Q$48"</definedName>
    <definedName name="Excel_BuiltIn_Print_Area_8">"$#REF!.$A$1:$P$217"</definedName>
    <definedName name="Excel_BuiltIn_Print_Area_8_1">"$#REF!.$A$1:$Q$10"</definedName>
    <definedName name="Excel_BuiltIn_Print_Area_9_1">"$#REF!.$A$1:$Q$64"</definedName>
    <definedName name="Excel_BuiltIn_Print_Titles_10">("$#REF!.$A$1:$N$65485~$#REF!.$A$4:$AMJ$6))))))))))))))))))))))))))))))))))))))))))))))))))))))))))))))))))))))))))))))))))))))))))))))))))))))))))))))))))))))))))))))))))))))))))))")</definedName>
    <definedName name="Excel_BuiltIn_Print_Titles_18">("$#REF!.$A$1:$P$65507~$#REF!.$A$#REF!:$AMJ$#REF!)))))))))))))))))))))))))))))))))))))))))))))))))))))))))))))))))))))))))))))))))))))))))))))))))))))))))))))))))))))))))))))))))))))))))))))))))))))))))))))))))))))))))))")</definedName>
    <definedName name="Excel_BuiltIn_Print_Titles_3">("$#REF!.$A$1:$L$65533~$#REF!.$A$245:$AMJ$245))))))))))))))))))))))))))))))))))))))))))))))))))))))))))))))))))))))))))))))))))))))))))))))))))))))))))))))))))))))))))))))))))))))))))))")</definedName>
    <definedName name="Excel_BuiltIn_Print_Titles_3_1">("$#REF!.$A$1:$L$65260~$συγκ_προυπ_α2_ρε.$#ref!$#REF!:$#REF!$#REF!))))))))))))))))))))))))))))))))))))))))))))))))))))))))))))))))))))))))))))))))))))))))))))))))))))))))))))))))))))))))))))))))))))))))))))))))))))))))))))))))))))))))))))))))))))))))))")</definedName>
    <definedName name="Excel_BuiltIn_Print_Titles_37">("$#REF!.$A$1:$G$65526~$#REF!.$A$26:$AMC$27)))))))))))))))))))))))))))))))))))))))))))))))))))))))))))))))))))))))))))))))))))))))))))))))))))))))))))))))))))))))))))))))))))))))))))))))))))))))))))))))))))))))))))")</definedName>
    <definedName name="Excel_BuiltIn_Print_Titles_39">("$#REF!.$A$1:$L$65424~$#REF!.$A$3:$AMJ$3)))))))))))))))))))))))))))))))))))))))))))))))))))))))))))))))))))))))))))))))))))))))))))))))))))))))))))))))))))))))))))))))))))))))))))))))))))))))))))))))))))))))))))))))))))))))")</definedName>
    <definedName name="Excel_BuiltIn_Print_Titles_4">("$#REF!.$A$1:$G$65526~$#REF!.$A$33:$AMC$35)))))))))))))))))))))))))))))))))))))))))))))))))))))))))))))))))))))))))))))))))))))))))))))))))))))))))))))))))))))))))))))))))))))))))))))))))))))))))))))))))))))))))))")</definedName>
    <definedName name="Excel_BuiltIn_Print_Titles_44">("$#REF!.$A$1:$N$65424~$#REF!.$A$4:$AMJ$4)))))))))))))))))))))))))))))))))))))))))))))))))))))))))))))))))))))))))))))))))))))))))))))))))))))))))))))))))))))))))))))))))))))))))))))))))))))))))))))))))))))))))))))))))))))))")</definedName>
    <definedName name="Excel_BuiltIn_Print_Titles_46">("$#REF!.$A$1:$L$65424~$#REF!.$A$3:$AMJ$3)))))))))))))))))))))))))))))))))))))))))))))))))))))))))))))))))))))))))))))))))))))))))))))))))))))))))))))))))))))))))))))))))))))))))))))))))))))))))))))))))))))))))))))))))))))))")</definedName>
    <definedName name="Excel_BuiltIn_Print_Titles_47">("$#REF!.$A$1:$L$65424~$#REF!.$A$3:$AMJ$3)))))))))))))))))))))))))))))))))))))))))))))))))))))))))))))))))))))))))))))))))))))))))))))))))))))))))))))))))))))))))))))))))))))))))))))))))))))))))))))))))))))))))))))))))))))))")</definedName>
    <definedName name="Excel_BuiltIn_Print_Titles_48">("$#REF!.$A$1:$M$65427~$#REF!.$A$4:$AMJ$6)))))))))))))))))))))))))))))))))))))))))))))))))))))))))))))))))))))))))))))))))))))))))))))))))))))))))))))))))))))))))))))))))))))))))))))))))))))))))))))))))))))))))))))))))))))))")</definedName>
    <definedName name="Excel_BuiltIn_Print_Titles_52">("$#REF!.$A$1:$N$65424~$#REF!.$A$4:$AMJ$4)))))))))))))))))))))))))))))))))))))))))))))))))))))))))))))))))))))))))))))))))))))))))))))))))))))))))))))))))))))))))))))))))))))))))))))))))))))))))))))))))))))))))))))))))))))))")</definedName>
    <definedName name="Excel_BuiltIn_Print_Titles_54">("$#REF!.$A$1:$L$65424~$#REF!.$A$3:$AMJ$3)))))))))))))))))))))))))))))))))))))))))))))))))))))))))))))))))))))))))))))))))))))))))))))))))))))))))))))))))))))))))))))))))))))))))))))))))))))))))))))))))))))))))))))))))))))))")</definedName>
    <definedName name="Excel_BuiltIn_Print_Titles_55">("$#REF!.$A$1:$L$65424~$#REF!.$A$3:$AMJ$3)))))))))))))))))))))))))))))))))))))))))))))))))))))))))))))))))))))))))))))))))))))))))))))))))))))))))))))))))))))))))))))))))))))))))))))))))))))))))))))))))))))))))))))))))))))))")</definedName>
    <definedName name="Excel_BuiltIn_Print_Titles_57">("$#REF!.$A$1:$B$63919~$#REF!.$A$1:$IJ$1))))))))))))))))))))))))))))))))))))))))))))))))))))))))))))))))))))))))))))))))))))))))))))))))))))))))))))))))))))))))))))))))))))))))))))))))))))))))))))))))))))))))))))))))))))))))))")</definedName>
    <definedName name="Excel_BuiltIn_Print_Titles_60">("$#REF!.$A$1:$N$65424~$#REF!.$A$4:$AMJ$4)))))))))))))))))))))))))))))))))))))))))))))))))))))))))))))))))))))))))))))))))))))))))))))))))))))))))))))))))))))))))))))))))))))))))))))))))))))))))))))))))))))))))))))))))))))))")</definedName>
    <definedName name="Excel_BuiltIn_Print_Titles_62">("$#REF!.$A$1:$L$65424~$#REF!.$A$3:$AMJ$3)))))))))))))))))))))))))))))))))))))))))))))))))))))))))))))))))))))))))))))))))))))))))))))))))))))))))))))))))))))))))))))))))))))))))))))))))))))))))))))))))))))))))))))))))))))))")</definedName>
    <definedName name="Excel_BuiltIn_Print_Titles_8">("$#REF!.$A$1:$P$65526~$#REF!.$A$#REF!:$AMJ$#REF!)))))))))))))))))))))))))))))))))))))))))))))))))))))))))))))))))))))))))))))))))))))))))))))))))))))))))))))))))))))))))))))))))))))))))))))))))))))))))))))))))))))))))))")</definedName>
    <definedName name="_xlnm.Print_Area" localSheetId="0">'A. ΠΑΡΑΔΟΧΕΣ'!$A$1:$B$21</definedName>
    <definedName name="_xlnm.Print_Area" localSheetId="4">AΠΟΛΟΓΙΣΤΙΚΑ!$A$1:$H$59</definedName>
    <definedName name="_xlnm.Print_Area" localSheetId="1">'Β. ΜΗΚΗ ΑΓΩΓΩΝ'!$A$1:$C$10</definedName>
    <definedName name="_xlnm.Print_Area" localSheetId="2">'Γ. ΕΚΣΚΑΦΕΣ-ΕΠΙΧΩΣΕΙΣ-ΑΠΟΚΑΤΑΣΤ'!$A$1:$S$12</definedName>
    <definedName name="_xlnm.Print_Titles" localSheetId="1">'Β. ΜΗΚΗ ΑΓΩΓΩΝ'!#REF!</definedName>
    <definedName name="_xlnm.Print_Titles" localSheetId="2">'Γ. ΕΚΣΚΑΦΕΣ-ΕΠΙΧΩΣΕΙΣ-ΑΠΟΚΑΤΑΣΤ'!$1:$3</definedName>
    <definedName name="_xlnm.Print_Titles" localSheetId="3">'Δ. ΑΝΑΛΥΤΙΚΗ ΠΡΟΜΕΤΡΗΣΗ'!$15:$16</definedName>
    <definedName name="Transp">'[1]Dapani-Vari'!$G$108</definedName>
    <definedName name="wq">#REF!</definedName>
    <definedName name="Β_8_ΦΡΕΑΤΙΑ">#REF!</definedName>
    <definedName name="ΠΜ_1_ΑΓΩΓΟΙ">[2]Αγωγοί!$K$30</definedName>
    <definedName name="ΠΜ_1_ΦΡΕΑΤΙΑ">#REF!</definedName>
    <definedName name="ΠΜ_10_ΦΡΕΑΤΙΑ">#REF!</definedName>
    <definedName name="ΠΜ_11_ΦΡΕΑΤΙΑ">#REF!</definedName>
    <definedName name="ΠΜ_12_1_ΦΡΕΑΤΙΑ">#REF!</definedName>
    <definedName name="ΠΜ_12_2_ΦΡΕΑΤΙΑ">#REF!</definedName>
    <definedName name="ΠΜ_12_3_ΦΡΕΑΤΙΑ">#REF!</definedName>
    <definedName name="ΠΜ_13_ΦΡΕΑΤΙΑ">#REF!</definedName>
    <definedName name="ΠΜ_14_ΦΡΕΑΤΙΑ">#REF!</definedName>
    <definedName name="ΠΜ_15_ΦΡΕΑΤΙΑ">#REF!</definedName>
    <definedName name="ΠΜ_16_ΦΡΕΑΤΙΑ">#REF!</definedName>
    <definedName name="ΠΜ_17_ΦΡΕΑΤΙΑ">#REF!</definedName>
    <definedName name="ΠΜ_18_ΦΡΕΑΤΙΑ">#REF!</definedName>
    <definedName name="ΠΜ_19_1_ΑΓΩΓΟΙ">[2]Αγωγοί!$E$32</definedName>
    <definedName name="ΠΜ_19_2_ΑΓΩΓΟΙ">[2]Αγωγοί!$E$33</definedName>
    <definedName name="ΠΜ_2_ΦΡΕΑΤΙΑ">#REF!</definedName>
    <definedName name="ΠΜ_35_1_ΦΥΒ">[3]ΣυγκΥδρευΒ!$G$33</definedName>
    <definedName name="ΠΜ_35_2_ΦΥΒ">[3]ΣυγκΥδρευΒ!$G$34</definedName>
    <definedName name="ΠΜ_35_3_ΦΥΒ">[3]ΣυγκΥδρευΒ!$G$35</definedName>
    <definedName name="ΠΜ_4_ΑΓΩΓΟΙ">[2]Αγωγοί!$Q$30</definedName>
    <definedName name="ΠΜ_4_ΦΡΕΑΤΙΑ">#REF!</definedName>
    <definedName name="ΠΜ_42_ΦΥΒ">[3]ΣυγκΥδρευΒ!$G$39</definedName>
    <definedName name="ΠΜ_6_ΑΓΩΓΟΙ">[2]Αγωγοί!$P$30</definedName>
    <definedName name="ΠΜ_6_ΦΡΕΑΤΙΑ">#REF!</definedName>
    <definedName name="ΠΜ_7_ΑΓΩΓΟΙ">[2]Αγωγοί!$L$30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5" i="16" l="1"/>
  <c r="A114" i="16"/>
  <c r="A112" i="16"/>
  <c r="A110" i="16"/>
  <c r="A108" i="16"/>
  <c r="A106" i="16"/>
  <c r="A104" i="16"/>
  <c r="A102" i="16"/>
  <c r="A100" i="16"/>
  <c r="A98" i="16"/>
  <c r="A94" i="16"/>
  <c r="D93" i="16"/>
  <c r="A86" i="16"/>
  <c r="A84" i="16"/>
  <c r="A82" i="16"/>
  <c r="A80" i="16"/>
  <c r="A78" i="16"/>
  <c r="A76" i="16"/>
  <c r="A74" i="16"/>
  <c r="D73" i="16"/>
  <c r="A72" i="16"/>
  <c r="D70" i="16"/>
  <c r="D64" i="16"/>
  <c r="D67" i="16" s="1"/>
  <c r="D61" i="16"/>
  <c r="A55" i="16"/>
  <c r="A53" i="16"/>
  <c r="A51" i="16"/>
  <c r="A49" i="16"/>
  <c r="A46" i="16"/>
  <c r="A44" i="16"/>
  <c r="A41" i="16"/>
  <c r="A39" i="16"/>
  <c r="A37" i="16"/>
  <c r="A35" i="16"/>
  <c r="A33" i="16"/>
  <c r="A31" i="16"/>
  <c r="A29" i="16"/>
  <c r="A27" i="16"/>
  <c r="A22" i="16"/>
  <c r="A20" i="16"/>
  <c r="A18" i="16"/>
  <c r="C5" i="5"/>
  <c r="C8" i="5"/>
  <c r="B9" i="6"/>
  <c r="C9" i="5" s="1"/>
  <c r="C6" i="5" l="1"/>
  <c r="B10" i="4" l="1"/>
  <c r="D30" i="16" s="1"/>
  <c r="B9" i="4"/>
  <c r="D77" i="16" s="1"/>
  <c r="C16" i="6"/>
  <c r="B8" i="4"/>
  <c r="D75" i="16" s="1"/>
  <c r="S6" i="5" l="1"/>
  <c r="F6" i="5" s="1"/>
  <c r="S7" i="5"/>
  <c r="F7" i="5" s="1"/>
  <c r="S8" i="5"/>
  <c r="F8" i="5" s="1"/>
  <c r="S9" i="5"/>
  <c r="F9" i="5" s="1"/>
  <c r="S5" i="5"/>
  <c r="F5" i="5" s="1"/>
  <c r="I8" i="5" l="1"/>
  <c r="J8" i="5" s="1"/>
  <c r="N8" i="5"/>
  <c r="P8" i="5" s="1"/>
  <c r="I7" i="5"/>
  <c r="N5" i="5"/>
  <c r="P5" i="5" s="1"/>
  <c r="L5" i="5"/>
  <c r="I5" i="5"/>
  <c r="J5" i="5" s="1"/>
  <c r="K5" i="5" s="1"/>
  <c r="I6" i="5"/>
  <c r="J6" i="5" s="1"/>
  <c r="O6" i="5"/>
  <c r="Q6" i="5" s="1"/>
  <c r="I9" i="5"/>
  <c r="J9" i="5" s="1"/>
  <c r="O9" i="5"/>
  <c r="Q9" i="5" s="1"/>
  <c r="L8" i="5"/>
  <c r="K8" i="5"/>
  <c r="L6" i="5"/>
  <c r="L9" i="5"/>
  <c r="L7" i="5"/>
  <c r="S11" i="5"/>
  <c r="S12" i="5" s="1"/>
  <c r="R7" i="5" l="1"/>
  <c r="J7" i="5"/>
  <c r="K7" i="5" s="1"/>
  <c r="P11" i="5"/>
  <c r="P12" i="5" s="1"/>
  <c r="K6" i="5"/>
  <c r="R6" i="5"/>
  <c r="R9" i="5"/>
  <c r="R5" i="5"/>
  <c r="R8" i="5"/>
  <c r="K9" i="5" l="1"/>
  <c r="Q11" i="5"/>
  <c r="Q12" i="5" s="1"/>
  <c r="N11" i="5"/>
  <c r="N12" i="5" s="1"/>
  <c r="D36" i="16" s="1"/>
  <c r="O11" i="5"/>
  <c r="O12" i="5" s="1"/>
  <c r="D50" i="16" s="1"/>
  <c r="D48" i="16" l="1"/>
  <c r="E9" i="26"/>
  <c r="E13" i="26" s="1"/>
  <c r="K11" i="5"/>
  <c r="K12" i="5" s="1"/>
  <c r="D28" i="16" s="1"/>
  <c r="D21" i="16" s="1"/>
  <c r="J11" i="5"/>
  <c r="J12" i="5" s="1"/>
  <c r="D26" i="16" l="1"/>
  <c r="L11" i="5"/>
  <c r="L12" i="5" s="1"/>
  <c r="D42" i="16" s="1"/>
  <c r="D24" i="16" s="1"/>
  <c r="R11" i="5"/>
  <c r="R12" i="5" s="1"/>
  <c r="D40" i="16" s="1"/>
  <c r="D19" i="16" l="1"/>
  <c r="E35" i="26"/>
  <c r="E39" i="26" s="1"/>
</calcChain>
</file>

<file path=xl/sharedStrings.xml><?xml version="1.0" encoding="utf-8"?>
<sst xmlns="http://schemas.openxmlformats.org/spreadsheetml/2006/main" count="354" uniqueCount="228">
  <si>
    <t>ΔΙΑΜ. ΑΓΩΓΟΥ</t>
  </si>
  <si>
    <t>(m)</t>
  </si>
  <si>
    <t>(m3)</t>
  </si>
  <si>
    <t>(m2)</t>
  </si>
  <si>
    <t>ΑΘΡΟΙΣΜΑ</t>
  </si>
  <si>
    <t>ΑΘΡΟΙΣΜΑ (ΚΑΤΟΠΙΝ ΣΤΡΟΓΓΥΛΕΥΣΗΣ)</t>
  </si>
  <si>
    <t>Κατά τη σύνταξη των προμετρήσεων ελήφθησαν οι κάτωθι παραδοχές:</t>
  </si>
  <si>
    <t>3.12</t>
  </si>
  <si>
    <t>ΤΥΠΟΣ ΟΔΟΥ</t>
  </si>
  <si>
    <t>τεμ.</t>
  </si>
  <si>
    <t>α/α</t>
  </si>
  <si>
    <t>Μον. Μετρ.</t>
  </si>
  <si>
    <t>Ποσότητα</t>
  </si>
  <si>
    <t>4.01.02</t>
  </si>
  <si>
    <t>m3</t>
  </si>
  <si>
    <t>9.01</t>
  </si>
  <si>
    <t>m2</t>
  </si>
  <si>
    <t>9.26</t>
  </si>
  <si>
    <t>m</t>
  </si>
  <si>
    <t>kg</t>
  </si>
  <si>
    <t>5.07</t>
  </si>
  <si>
    <t>ΟΜΑΔΑ Β: ΚΑΤΑΣΚΕΥΕΣ ΑΠΟ ΣΚΥΡΟΔΕΜΑ - ΟΙΚΟΔΟΜΙΚΕΣ ΕΡΓΑΣΙΕΣ - ΛΟΙΠΕΣ ΕΡΓΑΣΙΕΣ</t>
  </si>
  <si>
    <t>Ξυλότυποι ή σιδηρότυποι επιπέδων επιφανειών</t>
  </si>
  <si>
    <t>9.10.04</t>
  </si>
  <si>
    <t xml:space="preserve">Προμήθεια και τοποθέτηση σιδηρού οπλισμού σκυροδεμάτων υδραυλικών έργων </t>
  </si>
  <si>
    <t>ΟΜΑΔΑ Γ: ΜΕΤΑΛΛΙΚΑ ΣΤΟΙΧΕΙΑ ΚΑΙ ΚΑΤΑΣΚΕΥΕΣ - ΣΩΛΗΝΩΣΕΙΣ / ΔΙΚΤΥΑ - ΛΟΙΠΕΣ ΚΑΤΑΣΚΕΥΕΣ ΔΙΚΤΥΩΝ</t>
  </si>
  <si>
    <t>12.14.01.46</t>
  </si>
  <si>
    <t>12.17.01</t>
  </si>
  <si>
    <t>Προσαύξηση τιμών εκσκαφών ορυγμάτων υπογείων δικτύων για την αντιμετώπιση προσθέτων δυσχερειών από διερχόμενα κατά μήκος δίκτυα ΟΚΩ.</t>
  </si>
  <si>
    <t>13.10.02.01</t>
  </si>
  <si>
    <t>€</t>
  </si>
  <si>
    <t>ΣΥΝΟΛΟ ΚΟΣΤΟΥΣ ΥΠΟΔΟΧΗΣ:</t>
  </si>
  <si>
    <t>ΓΕ - ΕΟ 18%:</t>
  </si>
  <si>
    <t>Συνολικό Κόστος υποδοχής από αδειοδοτημένη Μονάδα Διαχείρισης ΑΕΚΚ = (3) Χ (4):</t>
  </si>
  <si>
    <t>(4)</t>
  </si>
  <si>
    <r>
      <t>€/tn</t>
    </r>
    <r>
      <rPr>
        <sz val="10"/>
        <rFont val="Calibri"/>
        <family val="2"/>
        <charset val="161"/>
      </rPr>
      <t/>
    </r>
  </si>
  <si>
    <t>Κόστος υποδοχής από αδειοδοτημένη Μονάδα Διαχείρισης ΑΕΚΚ (ανά tn):</t>
  </si>
  <si>
    <t>(3)</t>
  </si>
  <si>
    <t>tn</t>
  </si>
  <si>
    <t>(2)</t>
  </si>
  <si>
    <t>tn/m3</t>
  </si>
  <si>
    <t>(1)</t>
  </si>
  <si>
    <t>τιμή</t>
  </si>
  <si>
    <t>ποσότητα</t>
  </si>
  <si>
    <t>μονάδα</t>
  </si>
  <si>
    <t>Βάρος  = (1) Χ (2) :</t>
  </si>
  <si>
    <t xml:space="preserve">Όγκος </t>
  </si>
  <si>
    <t>ΙΙ.</t>
  </si>
  <si>
    <t>Ι.</t>
  </si>
  <si>
    <t>ΔΙΑΧΕΙΡΙΣΗ ΑΕΚΚ</t>
  </si>
  <si>
    <t>ΑΠΟΛΟΓΙΣΤΙΚΕΣ ΔΑΠΑΝΕΣ</t>
  </si>
  <si>
    <t>Μεταφορά φορτοεκφόρτωσης πλεοναζόντων πρ. εκσκαφής (χλμ)</t>
  </si>
  <si>
    <t>Κόστος μεταφοράς προϊόντων εκσκαφής</t>
  </si>
  <si>
    <t xml:space="preserve">εξτρα αποζημίωση φορτοεκφόρτωσης (τιμή 0,03€/χλμ) </t>
  </si>
  <si>
    <t>11.01.02</t>
  </si>
  <si>
    <t xml:space="preserve">Πάχος Τσιμεντοδρόμου (m) </t>
  </si>
  <si>
    <t>Καμπύλες, συστολές και συναρμογές χαλυβδοσωλήνων</t>
  </si>
  <si>
    <t>12.18.03</t>
  </si>
  <si>
    <t>12.19</t>
  </si>
  <si>
    <t>Επιχρίσματα τριπτά ή πατητά με τσιμεντοκονίαμα</t>
  </si>
  <si>
    <t>16.11</t>
  </si>
  <si>
    <t xml:space="preserve">Τοποθέτηση ή αντικατάσταση φρεατίου παροχής ύδρευσης </t>
  </si>
  <si>
    <t>16.12</t>
  </si>
  <si>
    <t>Επισκευή φρεατίου παροχής ύδρευσης.</t>
  </si>
  <si>
    <t>16.13</t>
  </si>
  <si>
    <t xml:space="preserve">Αποκατάσταση διαρροής σύνδεσης υδροδότησης  </t>
  </si>
  <si>
    <t>Ποσοστό γαιωδών (%)</t>
  </si>
  <si>
    <t xml:space="preserve">Πάχος Οδού με ασφαλτική στρώση 5 εκ (m) </t>
  </si>
  <si>
    <t>Α-1</t>
  </si>
  <si>
    <t>Α-2</t>
  </si>
  <si>
    <t>Vεπιχ. με πρ. εκσκαφής</t>
  </si>
  <si>
    <t>ΥΨΟΣ  ΑΜΜΟΥ άνω του αγωγού</t>
  </si>
  <si>
    <t>ΜΗΚΟΣ</t>
  </si>
  <si>
    <t>ΠΛΑΤΟΣ ΣΚΑΜ.</t>
  </si>
  <si>
    <t>A krings</t>
  </si>
  <si>
    <r>
      <t>(m</t>
    </r>
    <r>
      <rPr>
        <vertAlign val="superscript"/>
        <sz val="10"/>
        <rFont val="Arial Narrow"/>
        <family val="2"/>
        <charset val="161"/>
      </rPr>
      <t>3</t>
    </r>
    <r>
      <rPr>
        <sz val="10"/>
        <rFont val="Arial Narrow"/>
        <family val="2"/>
        <charset val="161"/>
      </rPr>
      <t>)</t>
    </r>
  </si>
  <si>
    <t xml:space="preserve">ΚΩΔΙΚΟΣ  </t>
  </si>
  <si>
    <t>ΣΥΝΤΟΜΗ ΠΕΡΙΓΡΑΦΗ</t>
  </si>
  <si>
    <t>2.01</t>
  </si>
  <si>
    <t>Φορτοεκφόρτωση προϊόντων εκσκαφής γαιωδών ή ημιβραχωδών και αμμοχαλίκων με την μεταφορά σε οποιαδήποτε απόσταση</t>
  </si>
  <si>
    <t>2.02</t>
  </si>
  <si>
    <t>Φορτοεκφόρτωση βραχωδών υλικών ή καθαιρεθέντος οπλισμένου ή άοπλου σκυροδέματος με την μεταφορά σε οποιαδήποτε απόσταση</t>
  </si>
  <si>
    <t>3.10.01.01</t>
  </si>
  <si>
    <t>3.11.01.01</t>
  </si>
  <si>
    <t>4.01.01</t>
  </si>
  <si>
    <t>4.09.01</t>
  </si>
  <si>
    <t>4.13</t>
  </si>
  <si>
    <t>Καθαίρεση κατασκευών από άοπλο σκυρόδεμα</t>
  </si>
  <si>
    <t>5.04</t>
  </si>
  <si>
    <t xml:space="preserve">Επιχώσεις ορυγμάτων υπογείων δικτύων με προϊόντα εκσκαφών, με ιδιαίτερες απαιτήσεις συμπύκνωσης </t>
  </si>
  <si>
    <t>Στρώσεις έδρασης και εγκιβωτισμός σωλήνων με άμμο προελεύσεως λατομείου</t>
  </si>
  <si>
    <t>16.22</t>
  </si>
  <si>
    <t>Ανύψωση ή καταβιβασμός υφιστάμενης παροχής ύδρευσης από χαλκοσωλήνα.</t>
  </si>
  <si>
    <t>9.30.01 ΣΧ</t>
  </si>
  <si>
    <t>Όγκος</t>
  </si>
  <si>
    <t>Ειδικό βάρος</t>
  </si>
  <si>
    <t>α.</t>
  </si>
  <si>
    <t>β.</t>
  </si>
  <si>
    <t>ΑΣΦΑΛΤΟΣ (ΕΚΑ 17 03 02)</t>
  </si>
  <si>
    <t>ΣΚΥΡΟΔΕΜΑ (ΕΚΑ 17 01 01)</t>
  </si>
  <si>
    <t>ΛΟΙΠΑ ΑΠΟΒΛΗΤΑ ΕΚΣΚΑΦΩΝ (ΕΚΑ 17 05):</t>
  </si>
  <si>
    <t>16.19.01.ΣΧ</t>
  </si>
  <si>
    <t>16.20.01.ΣΧ</t>
  </si>
  <si>
    <t>ΣΥΝΟΛΟ II:</t>
  </si>
  <si>
    <t>ΣΥΝΟΛΟ I:</t>
  </si>
  <si>
    <t>ΣΥΝΟΛΟ (I + II):</t>
  </si>
  <si>
    <t>ΟΜΑΔΑ Α. ΧΩΜΑΤΟΥΡΓΙΚΑ</t>
  </si>
  <si>
    <t>9.32.01.ΣΧ</t>
  </si>
  <si>
    <t>1. Διατομή D90-PN16</t>
  </si>
  <si>
    <t>2. Διατομή D90-PN25</t>
  </si>
  <si>
    <t>1. Διατομή D90-PN16: 9.635,00 + 50,00 (λόγω εκκενωτών)</t>
  </si>
  <si>
    <t xml:space="preserve">Συνολική απόσταση 17 χλμ: </t>
  </si>
  <si>
    <t xml:space="preserve">17 χλμ εκτός πόλεως σε οδό καλής βατότητας (τιμή 0,19€/χλμ) </t>
  </si>
  <si>
    <r>
      <t xml:space="preserve">Συνολική τιμή = 17 Χ (0,03 + 0,19) = 3,74 </t>
    </r>
    <r>
      <rPr>
        <sz val="11"/>
        <rFont val="Arial"/>
        <family val="2"/>
        <charset val="161"/>
      </rPr>
      <t>€</t>
    </r>
    <r>
      <rPr>
        <sz val="11"/>
        <rFont val="Calibri"/>
        <family val="2"/>
        <charset val="161"/>
      </rPr>
      <t>/m3</t>
    </r>
  </si>
  <si>
    <t>Aοδ-1 Ασφ.5εκ</t>
  </si>
  <si>
    <t>Τύπος αγωγού</t>
  </si>
  <si>
    <t>D90 - 16atm</t>
  </si>
  <si>
    <t>D90 - 25atm</t>
  </si>
  <si>
    <t>Ασφ.</t>
  </si>
  <si>
    <t>Τσιμ.</t>
  </si>
  <si>
    <t>Χωμ. Μονοπάτι</t>
  </si>
  <si>
    <t>ΜΕΣΟ ΒΑΘΟΣ ΣΚΑΜ.</t>
  </si>
  <si>
    <t>Αοδ-2 Τσιμ.15εκ</t>
  </si>
  <si>
    <t>Vοδ-1 Ασφ.5εκ</t>
  </si>
  <si>
    <t>Vοδ-2 Τσιμ.15εκ</t>
  </si>
  <si>
    <t xml:space="preserve">ΠΛΑΤΟΣ ΣΚΑΜ. </t>
  </si>
  <si>
    <t>12.14.01.87</t>
  </si>
  <si>
    <t>13.03.04.ΣΧ</t>
  </si>
  <si>
    <t>13.10.03.01</t>
  </si>
  <si>
    <t>Τυπικά φρεάτια συστήματος μειωτήρα πίεσης</t>
  </si>
  <si>
    <t>13.08.01.ΣΧ</t>
  </si>
  <si>
    <t>Β37.2-ΟΔΟ</t>
  </si>
  <si>
    <t>71.22-ΟΙΚ</t>
  </si>
  <si>
    <t>77.80.02-ΟΙΚ</t>
  </si>
  <si>
    <t>10.10.03</t>
  </si>
  <si>
    <t>Προμήθεια και εγκατάσταση Δικλείδας ελέγχου στάθμης (φλοτέρ), Ονομαστικής πίεσης 16 atm, Ονομαστικής διαμέτρου DN 90mm</t>
  </si>
  <si>
    <t>Πρόσθετη αποζημίωση για την προμήθεια αδρανών λόγω ειδικών συνθηκών στο νησί της Άνδρου (μονοπώλιο και θαλάσσια μεταφορά)</t>
  </si>
  <si>
    <t>Πρόσθετη αποζημίωση για την προμήθεια αδρανών (άμμος, υλικά οδοστρωσίας, σκυρόδεμα)</t>
  </si>
  <si>
    <t>Λόγω ειδικών συνθηκών στο νησί της Άνδρου (μονοπώλιο και θαλάσσια μεταφορά)</t>
  </si>
  <si>
    <r>
      <t xml:space="preserve">Εφαρμόζεται τιμή : 9,00 </t>
    </r>
    <r>
      <rPr>
        <sz val="11"/>
        <rFont val="Arial"/>
        <family val="2"/>
        <charset val="161"/>
      </rPr>
      <t>€</t>
    </r>
    <r>
      <rPr>
        <sz val="11"/>
        <rFont val="Calibri"/>
        <family val="2"/>
        <charset val="161"/>
      </rPr>
      <t>/m3</t>
    </r>
  </si>
  <si>
    <t>ΣΥΝΟΛΟ ΚΟΣΤΟΥΣ ΥΠΟΔΟΧΗΣ</t>
  </si>
  <si>
    <t>2. Διατομή D90-PN25: 3.330,00 + 50,00 (λόγω εκκενωτών)</t>
  </si>
  <si>
    <t>ΣΥΝΟΛΙΚΑ ΜΗΚΗ ΔΙΚΤΥΟΥ (m)</t>
  </si>
  <si>
    <t>ΣΥΝΟΛΙΚΑ ΜΗΚΗ ΑΓΩΓΩΝ (m)</t>
  </si>
  <si>
    <t>Οδοί κυκλοφορίας - Ποσοστό ασφαλτόδρομου</t>
  </si>
  <si>
    <t>Οδοί κυκλοφορίας - Ποσοστό τσιμεντόδρομου</t>
  </si>
  <si>
    <t xml:space="preserve">Vεκσκ. </t>
  </si>
  <si>
    <t>Vεκσκ.  
(γ-η)</t>
  </si>
  <si>
    <t>Vεκσκ.  
(β)</t>
  </si>
  <si>
    <t xml:space="preserve">Vάμμου </t>
  </si>
  <si>
    <t>Vεκσκ.(γ-η) - Vεπιχ.πρ.εκσκ. =  5.753 - 2.975 =</t>
  </si>
  <si>
    <t>Εφαρμόζεται στους όγκους της άμμου, των σκυροδεμάτων, της οδοστρωσίας ασφαλτόδρομων</t>
  </si>
  <si>
    <t>Vεκσκ.(γ-η)</t>
  </si>
  <si>
    <t>Vεκσκ.(β)</t>
  </si>
  <si>
    <t xml:space="preserve">15% Χ Loλ = 15% Χ 12.965 = </t>
  </si>
  <si>
    <t>Vάμμου</t>
  </si>
  <si>
    <t xml:space="preserve">Vοδ-2 Τσιμ.15εκ + Σκυρόδεμα αγκυρώσεων + Σκυρόδεμα δεξαμενών </t>
  </si>
  <si>
    <t>670 +100 +5 =</t>
  </si>
  <si>
    <t>2 kg / m2 τσιμεντόδρου = 2 * 4.520 =</t>
  </si>
  <si>
    <t>από μελέτη (βλ. οριζοντιογραφίες, μηκοτομές)</t>
  </si>
  <si>
    <t>Στις οροφές των υφιστάμενων δεξαμενών</t>
  </si>
  <si>
    <t xml:space="preserve">(4*4)+(3*3))*1,25 = </t>
  </si>
  <si>
    <t>Στις όψεις των υφιστάμενων δεξαμενών</t>
  </si>
  <si>
    <t xml:space="preserve">(4,5*3,5*4)+(3,5*3,5*4) = </t>
  </si>
  <si>
    <t>Στις όψεις των υφιστάμενων δεξαμενών - δύο στρώσεις</t>
  </si>
  <si>
    <t xml:space="preserve">(4,5*3,5*4)+(3,5*3,5*4) *2 = </t>
  </si>
  <si>
    <t>Στο εσωτερικό των υφιστάμενων δεξαμενών - δύο στρώσεις</t>
  </si>
  <si>
    <t xml:space="preserve">((4*3*4+4*4*2)+(3*3*6)) *2 = </t>
  </si>
  <si>
    <t>από μελέτη (βλ. οριζοντιογραφίες, μηκοτομές, τυπικά σχέδια)</t>
  </si>
  <si>
    <t>ένα φλοτέρ ανά δεξαμενή, 1*2 =</t>
  </si>
  <si>
    <t>κατά παραδοχή ποσότητα</t>
  </si>
  <si>
    <t>80 Kg για κάθε κάλυμα βανοφρεατίου δεξαμενής, 80 *2 =</t>
  </si>
  <si>
    <t>Vεκσκ.(β) + Vκαθαιρούμενων σκυροδεμάτων = 2.446 + (3+2+5) =</t>
  </si>
  <si>
    <t xml:space="preserve"> 3.812 + 783 + 754 =</t>
  </si>
  <si>
    <t>(κατόπιν προσαύξησης ≈ 5% για φρεάτια, ιδ. Συνδέσεις, κα):</t>
  </si>
  <si>
    <t>από μελέτη (βλ. οριζοντιογραφίες, μηκοτομές) + 50 μ. για φρ. εκκένωσης</t>
  </si>
  <si>
    <t xml:space="preserve">ΕΛΛΗΝΙΚΗ ΔΗΜΟΚΡΑΤΙΑ </t>
  </si>
  <si>
    <t>ΝΟΜΟΣ ΚΥΚΛΑΔΩΝ</t>
  </si>
  <si>
    <t>ΔΗΜΟΣ ΑΝΔΡΟΥ</t>
  </si>
  <si>
    <t>Δ/ΝΣΗ ΤΕΧΝΙΚOY &amp; ΠΕΡΙΒΑΛΛΟΝΤΟΣ</t>
  </si>
  <si>
    <t xml:space="preserve"> ΑΝΑΛΥΤΙΚΗ ΠΡΟΜΕΤΡΗΣΗ </t>
  </si>
  <si>
    <t>5.07 ΣΧ</t>
  </si>
  <si>
    <t>Εκσκαφή ορυγμάτων υπογείων δικτύων σε έδαφος γαιώδες ή ημιβραχώδες. Με πλάτος πυθμένα έως 3,00 m, με την πλευρική απόθεση των προϊόντων εκσκαφής. Για βάθος ορύγματος έως 4,00 m</t>
  </si>
  <si>
    <t>Εκσκαφή ορυγμάτων υπογείων δικτύων σε έδαφος βραχώδες. Με πλάτος πυθμένα έως 3,00 m, με την πλευρική απόθεση των προϊόντων εκσκαφής. Για βάθος ορύγματος έως 4,00 m</t>
  </si>
  <si>
    <t>Καθαιρέσεις μεμονωμένων στοιχείων ή τμημάτων κατασκευών από οπλισμένο σκυρόδεμα. Συνήθους ακριβείας, με χρήση αεροσυμπιεστών κλπ συμβατικών μέσων (υδραυλική σφύρα, εργαλεία πεπιεσμένου αέρα, ηλεκτροεργαλεία κλπ)</t>
  </si>
  <si>
    <t>Καθαιρέσεις μεμονωμένων στοιχείων ή τμημάτων κατασκευών από οπλισμένο σκυρόδεμα.Με ιδιαίτερες απαιτήσεις ακριβείας και χρήση ειδικού εξοπλισμού αδιατάρακτης κοπής σκυροδέματος (συρματοκοπή, δισκοκοπή, κοπή με θερμική λόγχη, υδατοκοπή)</t>
  </si>
  <si>
    <t>Αποκατάσταση ασφαλτικών οδοστρωμάτων στις θέσεις ορυγμάτων υπογείων δικτύων. Αποκατάσταση ασφαλτικών οδοστρωμάτων που έφεραν ασφαλτικές στρώσεις μέσου πάχους 5 cm</t>
  </si>
  <si>
    <t>Παραγωγή, μεταφορά, διάστρωση, συμπύκνωση και συντήρηση σκυροδέματος. Για κατασκευές από σκυρόδεμα κατηγορίας C16/20</t>
  </si>
  <si>
    <t xml:space="preserve">Τυπικά φρεάτια αερεξαγωγού, τύπου (Φα-1) μελέτης, για αγωγούς DN ≤ 250 mm, εσωτερικών διαστάσεων 1.20 x 1.20 m </t>
  </si>
  <si>
    <t xml:space="preserve">Τυπικά φρεάτια εκκένωσης, τύπου (Φεκ- 1) μελετης,  εσωτερικών διαστάσεων 1.20 x 1.20 m </t>
  </si>
  <si>
    <t>Τυπικά φρεάτια δικλίδων, τύπου (Φδ-1) μελέτης, για αγωγούς DN ≤ 250 mm, διαστάσεων 1,20 x 1,20 m</t>
  </si>
  <si>
    <t>9.32.03 ΣΧ</t>
  </si>
  <si>
    <t>Στεγάνωση επιφανειών σκυροδέματος με διπλή στρώση ασφαλτόπανου και τσιμεντοκονίαμα προστασίας</t>
  </si>
  <si>
    <t>'Χρωματισμοί επί επιφανειών επιχρισμάτων με χρώματα υδατικής διασποράς,  ακρυλικής, στυρενιοακρυλικής ή πολυβινυλικής βάσεως. Εξωτερικών επιφανειών με  χρήση χρωμάτων, ακρυλικής ή στυρενιο-ακριλικής βάσεως.</t>
  </si>
  <si>
    <t xml:space="preserve">Στεγανοποιητικές επαλείψεις και επιστρώσεις επιφανειών σκυροδέματος . Εύκαμπτο ελαστικό τσιμενοειδές κονίαμα υγρομόνωσης επιφανειών σκυροδέματος που υπόκεινται σε μικρού εύρους ρηγμάτωση και μετακινήσεις, κατηγορίας Α1/Α2 - Β1/Β2 κατά ΕΛΟΤ ΕΝ 1504-2, κατάλληλο για επαφή με πόσιμο νερό.   </t>
  </si>
  <si>
    <t>Καλύμματα φρεατίων. Καλύματα από ελατό χυτοσίδηρο (ductile iron)</t>
  </si>
  <si>
    <t>Σωληνώσεις πιέσεως από σωλήνες πολυαιθυλενίου (PE) με συμπαγές τοίχωμα κατά ΕΛΟΤ ΕΝ 12201-2. Σωληνώσεις πιέσεως από  σωλήνες πολυαιθυλενίου  ΡE 100  (με ελάχιστη απαιτούμενη αντοχή MRS10 = 10 MPa), με συμπαγές τοίχωμα, κατά ΕΝ 12201-2. Ονομ. διαμέτρου DN 90 mm / ΡΝ 16 atm</t>
  </si>
  <si>
    <t>Σωληνώσεις πιέσεως από σωλήνες πολυαιθυλενίου (PE) με συμπαγές τοίχωμα κατά ΕΛΟΤ ΕΝ 12201-2. Σωληνώσεις πιέσεως από  σωλήνες πολυαιθυλενίου  ΡE 100  (με ελάχιστη απαιτούμενη αντοχή MRS10 = 10 MPa), με συμπαγές τοίχωμα, κατά ΕΝ 12201-2. Ονομ. διαμέτρου DN 90 mm / ΡΝ 25 atm</t>
  </si>
  <si>
    <t>Ειδικά τεμάχια σωληνώσεων από ελατό χυτοσίδηρο σφαιροειδούς γραφίτη (ductile iron). Καμπύλες, ταυ, συστολές, πώματα κλπ, όλων των τύπων, μεγεθών, κλάσεων πίεσης λειτουργίας, κατά ΕΛΟΤ ΕΝ 545 και ΕΛΟΤ ΕΝ 598</t>
  </si>
  <si>
    <t>Κατασκευή ευθυγράμμων τμημάτων δικτύου με χαλυβδοσωλήνες. Με χρήση χαλυβδοσωλήνων  με εξωτερική μόνωση με λιθανθρακόπισσα (ασφαλτικής βάσης) και φύλλο πολυαιθυλενίου και εσωτερική μόνωση με σκυρόδεμα εφαρμοζόμενο φυγοκεντρικά (τσιμεντοκονίαμα)</t>
  </si>
  <si>
    <t>13.03.03.01ΣΧ.</t>
  </si>
  <si>
    <t>Δικλίδες χυτοσιδηρές συρταρωτές. Ελαστικής έμφραξης, ονομαστικής πίεσης 16 atm. Ονομαστικής διαμέτρου DN 50 mm</t>
  </si>
  <si>
    <t>Δικλίδες χυτοσιδηρές συρταρωτές. Ελαστικής έμφραξης, ονομαστικής πίεσης 16 atm. Ονομαστικής διαμέτρου DN 80 mm</t>
  </si>
  <si>
    <t>13.03.03.02 ΣΧ.</t>
  </si>
  <si>
    <t>Δικλίδες χυτοσιδηρές συρταρωτές. Ελαστικής έμφραξης, ονομαστικής πίεσης 25 atm. Ονομαστικής διαμέτρου DN 50 mm</t>
  </si>
  <si>
    <t>13.03.04.01ΣΧ</t>
  </si>
  <si>
    <t>Δικλίδες χυτοσιδηρές συρταρωτές. Ελαστικής έμφραξης, ονομαστικής πίεσης 25 atm. Ονομαστικής διαμέτρου DN 80 mm</t>
  </si>
  <si>
    <t>Σύστημα βαλβίδας μείωσης πίεσης με ελεγχόμενο προοδευτικά κλείσιμο. Ονομαστικής διαμέτρου DN 80 mm, ονομαστικής πίεσης 16 atm</t>
  </si>
  <si>
    <t>Βαλβίδες εισαγωγής-εξαγωγής αέρα διπλής ενεργείας, παλινδρομικού τύπου. Ονομαστικής πίεσης 25 atm. Ονομαστικής διαμέτρου DN 50 mm</t>
  </si>
  <si>
    <t>13.03.03.03 ΣΧ</t>
  </si>
  <si>
    <t xml:space="preserve">Διαμόρφωση σύνδεσης νέου αγωγού ύδρευσης από πολυαιθυλένιο (ΡΕ) σε υφιστάμενο, από οποιοδήποτε υλικό, ο οποίος έχει απομονωθεί από το δίκτυο, με τοποθέτηση ειδικού τεμαχίου. Για διάμετρο υφισταμένου αγωγού εως Φ 110 mm </t>
  </si>
  <si>
    <t>Απομόνωση υφιστάμενου αγωγού ύδρευσης από το δίκτυο. Για διάμετρο υφισταμένου αγωγού έως Φ 90 mm</t>
  </si>
  <si>
    <t>16.21.01ΣΧ</t>
  </si>
  <si>
    <t>Ανακατασκευή παροχής ύδρευσης (χωρίς πολλαπό διανομέα). Για απόσταση του άξονα του αγωγού διανομής από την πλησιέστερη προς αυτόν πλευρά των φρεατίως των υδρομετρητών ≤ 4,00 m</t>
  </si>
  <si>
    <t>16.21.02 ΣΧ</t>
  </si>
  <si>
    <t>Ανακατασκευή παροχής ύδρευσης (χωρίς πολλαπό διανομέα). Για απόσταση του άξονα του αγωγού διανομής από την πλησιέστερη προς αυτόν πλευρά των φρεατίως των υδρομετρητών  &gt; 4,00 m</t>
  </si>
  <si>
    <t>9.31.01.ΣΧ</t>
  </si>
  <si>
    <t xml:space="preserve">                                                              ΕΡΓΟ: ΒΕΛΤΙΩΣΗ – ΕΚΣΥΓΧΡΟΝΙΣΜΟΣ </t>
  </si>
  <si>
    <t xml:space="preserve">                                                       ΔΙΚΤΥΩΝ ΥΔΡΕΥΣΗΣ  </t>
  </si>
  <si>
    <t xml:space="preserve">                                                                         ΚΟΙΝΟΤΗΤΑΣ ΜΑΚΡΟΤΑΝΤΑΛΟΥ</t>
  </si>
  <si>
    <t xml:space="preserve">                                                         ΠΡΟΫΠΟΛΟΓΙΣΜΟΣ:  910.000,00 ΕΥΡΩ</t>
  </si>
  <si>
    <t xml:space="preserve">                                                                                   ΧΡΗΜΑΤΟΔΟΤΗΣΗ: ΥΠΟΥΡΓΕΙΟ </t>
  </si>
  <si>
    <t xml:space="preserve">                                                                                                                      Άνδρος, 01/08/2022</t>
  </si>
  <si>
    <t xml:space="preserve">                                                                                                                        ΣΥΝΤΑΧΘΗΚΕ</t>
  </si>
  <si>
    <t xml:space="preserve">                                                                                                                   Μιχάλης Γρηγόρας</t>
  </si>
  <si>
    <t xml:space="preserve">                                                                                                                      Μηχανολόγος Μηχανικός Τ.Ε.</t>
  </si>
  <si>
    <t xml:space="preserve">                                                                                           ΠΕΡΙΒΑΛΛΟΝΤΟΣ ΚΑΙ </t>
  </si>
  <si>
    <t xml:space="preserve">                                                                                 ΕΝΕΡΓΕΙΑΣ (Κωδ. ΣΑΤΑ-075)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</si>
</sst>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#,##0.00&quot;    &quot;;&quot;-&quot;#,##0.00&quot;    &quot;;&quot; -&quot;#&quot;    &quot;;&quot; &quot;@&quot; &quot;"/>
    <numFmt numFmtId="165" formatCode="[$$-409]#,##0.00;[Red]&quot;-&quot;[$$-409]#,##0.00"/>
    <numFmt numFmtId="166" formatCode="0.00_ ;[Red]\-0.00\ "/>
    <numFmt numFmtId="167" formatCode="#,##0.000"/>
    <numFmt numFmtId="168" formatCode="0.000"/>
  </numFmts>
  <fonts count="5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61"/>
    </font>
    <font>
      <sz val="11"/>
      <color indexed="8"/>
      <name val="Arial Narrow"/>
      <family val="2"/>
      <charset val="161"/>
    </font>
    <font>
      <b/>
      <sz val="11"/>
      <name val="Arial Narrow"/>
      <family val="2"/>
      <charset val="161"/>
    </font>
    <font>
      <sz val="11"/>
      <name val="Arial Narrow"/>
      <family val="2"/>
      <charset val="161"/>
    </font>
    <font>
      <b/>
      <i/>
      <sz val="16"/>
      <color indexed="8"/>
      <name val="Calibri"/>
      <family val="2"/>
      <charset val="161"/>
    </font>
    <font>
      <sz val="10"/>
      <name val="Arial"/>
      <family val="2"/>
      <charset val="161"/>
    </font>
    <font>
      <b/>
      <i/>
      <u/>
      <sz val="11"/>
      <color indexed="8"/>
      <name val="Calibri"/>
      <family val="2"/>
      <charset val="161"/>
    </font>
    <font>
      <sz val="10"/>
      <name val="Arial Greek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1"/>
      <name val="Arial"/>
      <family val="2"/>
      <charset val="161"/>
    </font>
    <font>
      <sz val="11"/>
      <color rgb="FFFF0000"/>
      <name val="Arial Narrow"/>
      <family val="2"/>
      <charset val="161"/>
    </font>
    <font>
      <b/>
      <sz val="11"/>
      <color rgb="FFFF0000"/>
      <name val="Arial Narrow"/>
      <family val="2"/>
      <charset val="161"/>
    </font>
    <font>
      <sz val="11"/>
      <name val="Calibri"/>
      <family val="2"/>
      <charset val="161"/>
    </font>
    <font>
      <b/>
      <sz val="10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0"/>
      <name val="Arial Narrow"/>
      <family val="2"/>
      <charset val="161"/>
    </font>
    <font>
      <sz val="10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sz val="8"/>
      <name val="Arial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sz val="8"/>
      <name val="Calibri"/>
      <family val="2"/>
      <scheme val="minor"/>
    </font>
    <font>
      <sz val="11"/>
      <color theme="1"/>
      <name val="Calibri"/>
      <family val="2"/>
      <charset val="161"/>
    </font>
    <font>
      <sz val="11"/>
      <color rgb="FFFF0000"/>
      <name val="Calibri"/>
      <family val="2"/>
      <charset val="161"/>
    </font>
    <font>
      <b/>
      <sz val="10"/>
      <color theme="1"/>
      <name val="Arial"/>
      <family val="2"/>
      <charset val="16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  <charset val="161"/>
    </font>
    <font>
      <sz val="10"/>
      <name val="Arial"/>
      <family val="2"/>
      <charset val="161"/>
    </font>
    <font>
      <sz val="11"/>
      <color rgb="FF000000"/>
      <name val="Calibri"/>
      <family val="2"/>
      <charset val="161"/>
    </font>
    <font>
      <b/>
      <i/>
      <sz val="16"/>
      <color rgb="FF000000"/>
      <name val="Calibri"/>
      <family val="2"/>
      <charset val="161"/>
    </font>
    <font>
      <b/>
      <i/>
      <u/>
      <sz val="11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</font>
    <font>
      <vertAlign val="superscript"/>
      <sz val="10"/>
      <name val="Arial Narrow"/>
      <family val="2"/>
      <charset val="161"/>
    </font>
    <font>
      <i/>
      <sz val="10"/>
      <name val="Arial Narrow"/>
      <family val="2"/>
      <charset val="161"/>
    </font>
    <font>
      <sz val="10"/>
      <name val="Calibri"/>
      <family val="2"/>
      <scheme val="minor"/>
    </font>
    <font>
      <i/>
      <sz val="11"/>
      <color indexed="8"/>
      <name val="Arial Narrow"/>
      <family val="2"/>
      <charset val="161"/>
    </font>
    <font>
      <b/>
      <sz val="11"/>
      <name val="Arial"/>
      <family val="2"/>
      <charset val="161"/>
    </font>
    <font>
      <b/>
      <u/>
      <sz val="11"/>
      <name val="Arial"/>
      <family val="2"/>
      <charset val="161"/>
    </font>
    <font>
      <b/>
      <sz val="10"/>
      <color theme="1"/>
      <name val="Arial Narrow"/>
      <family val="2"/>
      <charset val="161"/>
    </font>
    <font>
      <sz val="10"/>
      <color rgb="FF000000"/>
      <name val="Arial Narrow"/>
      <family val="2"/>
      <charset val="161"/>
    </font>
    <font>
      <b/>
      <sz val="10"/>
      <color rgb="FF000000"/>
      <name val="Arial Narrow"/>
      <family val="2"/>
      <charset val="161"/>
    </font>
  </fonts>
  <fills count="2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62">
    <xf numFmtId="0" fontId="0" fillId="0" borderId="0"/>
    <xf numFmtId="0" fontId="1" fillId="0" borderId="0"/>
    <xf numFmtId="164" fontId="1" fillId="0" borderId="0" applyFont="0" applyBorder="0" applyProtection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7" fillId="0" borderId="0" applyNumberFormat="0" applyBorder="0" applyProtection="0"/>
    <xf numFmtId="165" fontId="7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20" fillId="6" borderId="0" applyNumberFormat="0" applyBorder="0" applyAlignment="0" applyProtection="0"/>
    <xf numFmtId="0" fontId="21" fillId="23" borderId="17" applyNumberFormat="0" applyAlignment="0" applyProtection="0"/>
    <xf numFmtId="0" fontId="22" fillId="24" borderId="18" applyNumberFormat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8" fillId="10" borderId="17" applyNumberFormat="0" applyAlignment="0" applyProtection="0"/>
    <xf numFmtId="0" fontId="29" fillId="0" borderId="22" applyNumberFormat="0" applyFill="0" applyAlignment="0" applyProtection="0"/>
    <xf numFmtId="0" fontId="30" fillId="25" borderId="0" applyNumberFormat="0" applyBorder="0" applyAlignment="0" applyProtection="0"/>
    <xf numFmtId="0" fontId="6" fillId="0" borderId="0"/>
    <xf numFmtId="0" fontId="31" fillId="0" borderId="0"/>
    <xf numFmtId="0" fontId="6" fillId="0" borderId="0"/>
    <xf numFmtId="0" fontId="6" fillId="0" borderId="0"/>
    <xf numFmtId="0" fontId="8" fillId="26" borderId="23" applyNumberFormat="0" applyFont="0" applyAlignment="0" applyProtection="0"/>
    <xf numFmtId="0" fontId="32" fillId="23" borderId="24" applyNumberFormat="0" applyAlignment="0" applyProtection="0"/>
    <xf numFmtId="0" fontId="33" fillId="0" borderId="0" applyNumberFormat="0" applyFill="0" applyBorder="0" applyAlignment="0" applyProtection="0"/>
    <xf numFmtId="0" fontId="9" fillId="0" borderId="25" applyNumberFormat="0" applyFill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43" fillId="0" borderId="0"/>
    <xf numFmtId="0" fontId="44" fillId="0" borderId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44" fillId="0" borderId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44" fillId="0" borderId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44" fillId="0" borderId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44" fillId="0" borderId="0"/>
    <xf numFmtId="0" fontId="44" fillId="0" borderId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6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0" fontId="44" fillId="0" borderId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4" fillId="0" borderId="0"/>
    <xf numFmtId="0" fontId="46" fillId="0" borderId="0" applyNumberFormat="0" applyBorder="0" applyProtection="0"/>
    <xf numFmtId="165" fontId="46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5" fontId="46" fillId="0" borderId="0" applyBorder="0" applyProtection="0"/>
    <xf numFmtId="9" fontId="39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1" applyFont="1"/>
    <xf numFmtId="4" fontId="2" fillId="0" borderId="0" xfId="1" applyNumberFormat="1" applyFont="1"/>
    <xf numFmtId="0" fontId="1" fillId="0" borderId="0" xfId="1" applyFont="1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168" fontId="1" fillId="0" borderId="0" xfId="1" applyNumberFormat="1" applyFont="1"/>
    <xf numFmtId="0" fontId="12" fillId="0" borderId="0" xfId="1" applyFont="1" applyAlignment="1">
      <alignment horizontal="center" vertical="center"/>
    </xf>
    <xf numFmtId="4" fontId="12" fillId="0" borderId="0" xfId="1" applyNumberFormat="1" applyFont="1" applyAlignment="1">
      <alignment horizontal="center" vertical="center"/>
    </xf>
    <xf numFmtId="4" fontId="12" fillId="0" borderId="0" xfId="1" applyNumberFormat="1" applyFont="1"/>
    <xf numFmtId="0" fontId="37" fillId="0" borderId="0" xfId="1" applyFont="1"/>
    <xf numFmtId="4" fontId="37" fillId="0" borderId="0" xfId="1" applyNumberFormat="1" applyFont="1"/>
    <xf numFmtId="0" fontId="13" fillId="0" borderId="0" xfId="1" applyFont="1" applyFill="1" applyBorder="1"/>
    <xf numFmtId="0" fontId="38" fillId="0" borderId="0" xfId="59" applyFont="1" applyFill="1" applyBorder="1"/>
    <xf numFmtId="0" fontId="36" fillId="0" borderId="0" xfId="1" applyFont="1"/>
    <xf numFmtId="4" fontId="36" fillId="0" borderId="0" xfId="1" applyNumberFormat="1" applyFont="1"/>
    <xf numFmtId="0" fontId="16" fillId="4" borderId="8" xfId="1" applyFont="1" applyFill="1" applyBorder="1"/>
    <xf numFmtId="9" fontId="16" fillId="4" borderId="9" xfId="11" applyFont="1" applyFill="1" applyBorder="1"/>
    <xf numFmtId="0" fontId="16" fillId="4" borderId="5" xfId="1" applyFont="1" applyFill="1" applyBorder="1"/>
    <xf numFmtId="4" fontId="16" fillId="4" borderId="3" xfId="1" applyNumberFormat="1" applyFont="1" applyFill="1" applyBorder="1"/>
    <xf numFmtId="0" fontId="4" fillId="0" borderId="0" xfId="1" applyFont="1"/>
    <xf numFmtId="0" fontId="4" fillId="0" borderId="10" xfId="1" applyFont="1" applyBorder="1"/>
    <xf numFmtId="4" fontId="4" fillId="0" borderId="7" xfId="1" applyNumberFormat="1" applyFont="1" applyFill="1" applyBorder="1"/>
    <xf numFmtId="0" fontId="10" fillId="0" borderId="0" xfId="59" applyFont="1" applyFill="1" applyBorder="1"/>
    <xf numFmtId="0" fontId="42" fillId="0" borderId="0" xfId="59" applyFont="1" applyFill="1" applyBorder="1"/>
    <xf numFmtId="0" fontId="14" fillId="0" borderId="0" xfId="59" applyFont="1" applyFill="1"/>
    <xf numFmtId="0" fontId="14" fillId="0" borderId="0" xfId="1" applyFont="1"/>
    <xf numFmtId="4" fontId="17" fillId="0" borderId="1" xfId="1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1" applyFont="1"/>
    <xf numFmtId="4" fontId="48" fillId="0" borderId="0" xfId="1" applyNumberFormat="1" applyFont="1" applyBorder="1" applyAlignment="1">
      <alignment horizontal="center" vertical="center"/>
    </xf>
    <xf numFmtId="4" fontId="18" fillId="0" borderId="0" xfId="1" applyNumberFormat="1" applyFont="1" applyBorder="1" applyAlignment="1">
      <alignment horizontal="center" vertical="center"/>
    </xf>
    <xf numFmtId="4" fontId="17" fillId="0" borderId="2" xfId="1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 wrapText="1"/>
    </xf>
    <xf numFmtId="4" fontId="17" fillId="0" borderId="1" xfId="1" applyNumberFormat="1" applyFont="1" applyFill="1" applyBorder="1" applyAlignment="1">
      <alignment horizontal="center" vertical="center"/>
    </xf>
    <xf numFmtId="4" fontId="17" fillId="27" borderId="4" xfId="1" applyNumberFormat="1" applyFont="1" applyFill="1" applyBorder="1" applyAlignment="1">
      <alignment horizontal="center" vertical="center" wrapText="1"/>
    </xf>
    <xf numFmtId="4" fontId="17" fillId="27" borderId="4" xfId="1" applyNumberFormat="1" applyFont="1" applyFill="1" applyBorder="1" applyAlignment="1">
      <alignment horizontal="center" vertical="center"/>
    </xf>
    <xf numFmtId="4" fontId="17" fillId="0" borderId="2" xfId="1" applyNumberFormat="1" applyFont="1" applyFill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Border="1"/>
    <xf numFmtId="0" fontId="18" fillId="27" borderId="4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 wrapText="1"/>
    </xf>
    <xf numFmtId="167" fontId="17" fillId="0" borderId="1" xfId="1" applyNumberFormat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 wrapText="1"/>
    </xf>
    <xf numFmtId="167" fontId="17" fillId="0" borderId="2" xfId="1" applyNumberFormat="1" applyFont="1" applyFill="1" applyBorder="1" applyAlignment="1">
      <alignment horizontal="center" vertical="center"/>
    </xf>
    <xf numFmtId="0" fontId="18" fillId="0" borderId="2" xfId="1" applyFont="1" applyBorder="1" applyAlignment="1">
      <alignment horizontal="center" vertical="center"/>
    </xf>
    <xf numFmtId="4" fontId="15" fillId="27" borderId="11" xfId="1" applyNumberFormat="1" applyFont="1" applyFill="1" applyBorder="1" applyAlignment="1">
      <alignment horizontal="center" vertical="center" wrapText="1"/>
    </xf>
    <xf numFmtId="0" fontId="15" fillId="27" borderId="4" xfId="1" applyFont="1" applyFill="1" applyBorder="1" applyAlignment="1">
      <alignment horizontal="center" vertical="center"/>
    </xf>
    <xf numFmtId="4" fontId="15" fillId="27" borderId="4" xfId="1" applyNumberFormat="1" applyFont="1" applyFill="1" applyBorder="1" applyAlignment="1">
      <alignment horizontal="center" vertical="center"/>
    </xf>
    <xf numFmtId="4" fontId="15" fillId="27" borderId="26" xfId="1" applyNumberFormat="1" applyFont="1" applyFill="1" applyBorder="1" applyAlignment="1">
      <alignment horizontal="center" vertical="center"/>
    </xf>
    <xf numFmtId="0" fontId="51" fillId="0" borderId="0" xfId="0" applyFont="1" applyAlignment="1">
      <alignment wrapText="1"/>
    </xf>
    <xf numFmtId="4" fontId="18" fillId="0" borderId="0" xfId="1" applyNumberFormat="1" applyFont="1" applyBorder="1" applyAlignment="1">
      <alignment horizontal="center" vertical="center" wrapText="1"/>
    </xf>
    <xf numFmtId="167" fontId="18" fillId="0" borderId="0" xfId="1" applyNumberFormat="1" applyFont="1" applyBorder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4" fontId="18" fillId="0" borderId="0" xfId="1" applyNumberFormat="1" applyFont="1" applyAlignment="1">
      <alignment horizontal="center" vertical="center"/>
    </xf>
    <xf numFmtId="167" fontId="18" fillId="0" borderId="0" xfId="1" applyNumberFormat="1" applyFont="1" applyAlignment="1">
      <alignment horizontal="center" vertical="center"/>
    </xf>
    <xf numFmtId="0" fontId="48" fillId="0" borderId="0" xfId="1" applyFont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17" fillId="0" borderId="0" xfId="0" applyFont="1"/>
    <xf numFmtId="0" fontId="17" fillId="0" borderId="14" xfId="0" applyFont="1" applyFill="1" applyBorder="1" applyAlignment="1">
      <alignment horizontal="left" vertical="center"/>
    </xf>
    <xf numFmtId="0" fontId="17" fillId="0" borderId="14" xfId="0" applyFont="1" applyFill="1" applyBorder="1" applyAlignment="1">
      <alignment vertical="center" wrapText="1"/>
    </xf>
    <xf numFmtId="4" fontId="15" fillId="0" borderId="14" xfId="0" applyNumberFormat="1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27" xfId="0" applyFont="1" applyFill="1" applyBorder="1" applyAlignment="1">
      <alignment horizontal="left" vertical="center"/>
    </xf>
    <xf numFmtId="0" fontId="17" fillId="0" borderId="39" xfId="0" applyFont="1" applyBorder="1" applyAlignment="1">
      <alignment horizontal="center" vertical="center"/>
    </xf>
    <xf numFmtId="0" fontId="17" fillId="0" borderId="35" xfId="0" applyFont="1" applyFill="1" applyBorder="1" applyAlignment="1">
      <alignment horizontal="left" vertical="center"/>
    </xf>
    <xf numFmtId="0" fontId="17" fillId="0" borderId="35" xfId="0" applyFont="1" applyFill="1" applyBorder="1" applyAlignment="1">
      <alignment vertical="center" wrapText="1"/>
    </xf>
    <xf numFmtId="0" fontId="17" fillId="0" borderId="14" xfId="0" quotePrefix="1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/>
    </xf>
    <xf numFmtId="0" fontId="17" fillId="0" borderId="14" xfId="0" applyFont="1" applyBorder="1" applyAlignment="1">
      <alignment vertical="center" wrapText="1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left" vertical="center"/>
    </xf>
    <xf numFmtId="4" fontId="15" fillId="0" borderId="27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5" fillId="0" borderId="43" xfId="1" applyNumberFormat="1" applyFont="1" applyFill="1" applyBorder="1" applyAlignment="1">
      <alignment horizontal="center" vertical="center" wrapText="1"/>
    </xf>
    <xf numFmtId="4" fontId="17" fillId="0" borderId="16" xfId="1" applyNumberFormat="1" applyFont="1" applyFill="1" applyBorder="1" applyAlignment="1">
      <alignment horizontal="center" vertical="center" wrapText="1"/>
    </xf>
    <xf numFmtId="0" fontId="15" fillId="0" borderId="16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/>
    </xf>
    <xf numFmtId="4" fontId="15" fillId="0" borderId="16" xfId="1" applyNumberFormat="1" applyFont="1" applyFill="1" applyBorder="1" applyAlignment="1">
      <alignment horizontal="center" vertical="center"/>
    </xf>
    <xf numFmtId="0" fontId="18" fillId="0" borderId="16" xfId="1" applyFont="1" applyFill="1" applyBorder="1"/>
    <xf numFmtId="4" fontId="17" fillId="0" borderId="16" xfId="1" applyNumberFormat="1" applyFont="1" applyFill="1" applyBorder="1" applyAlignment="1">
      <alignment horizontal="center" vertical="center"/>
    </xf>
    <xf numFmtId="4" fontId="15" fillId="0" borderId="44" xfId="1" applyNumberFormat="1" applyFont="1" applyFill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4" fontId="17" fillId="0" borderId="0" xfId="1" applyNumberFormat="1" applyFont="1" applyBorder="1" applyAlignment="1">
      <alignment horizontal="center" vertical="center" wrapText="1"/>
    </xf>
    <xf numFmtId="4" fontId="17" fillId="0" borderId="0" xfId="1" applyNumberFormat="1" applyFont="1" applyBorder="1" applyAlignment="1">
      <alignment horizontal="center" vertical="center"/>
    </xf>
    <xf numFmtId="167" fontId="17" fillId="0" borderId="0" xfId="1" applyNumberFormat="1" applyFont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7" fillId="4" borderId="13" xfId="1" applyFont="1" applyFill="1" applyBorder="1" applyAlignment="1">
      <alignment horizontal="center" vertical="center"/>
    </xf>
    <xf numFmtId="4" fontId="17" fillId="4" borderId="13" xfId="1" applyNumberFormat="1" applyFont="1" applyFill="1" applyBorder="1" applyAlignment="1">
      <alignment horizontal="center" vertical="center"/>
    </xf>
    <xf numFmtId="167" fontId="17" fillId="4" borderId="13" xfId="1" applyNumberFormat="1" applyFont="1" applyFill="1" applyBorder="1" applyAlignment="1">
      <alignment horizontal="center" vertical="center"/>
    </xf>
    <xf numFmtId="0" fontId="17" fillId="4" borderId="13" xfId="1" applyFont="1" applyFill="1" applyBorder="1" applyAlignment="1">
      <alignment horizontal="center" vertical="center" wrapText="1"/>
    </xf>
    <xf numFmtId="0" fontId="17" fillId="4" borderId="15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0" fillId="4" borderId="11" xfId="0" applyFont="1" applyFill="1" applyBorder="1" applyAlignment="1">
      <alignment horizontal="center" vertical="center" wrapText="1"/>
    </xf>
    <xf numFmtId="0" fontId="47" fillId="4" borderId="4" xfId="0" applyFont="1" applyFill="1" applyBorder="1" applyAlignment="1">
      <alignment horizontal="center" vertical="center" wrapText="1"/>
    </xf>
    <xf numFmtId="0" fontId="17" fillId="4" borderId="4" xfId="1" applyFont="1" applyFill="1" applyBorder="1" applyAlignment="1">
      <alignment horizontal="center" vertical="center"/>
    </xf>
    <xf numFmtId="4" fontId="17" fillId="4" borderId="4" xfId="1" applyNumberFormat="1" applyFont="1" applyFill="1" applyBorder="1" applyAlignment="1">
      <alignment horizontal="center" vertical="center"/>
    </xf>
    <xf numFmtId="167" fontId="17" fillId="4" borderId="4" xfId="1" applyNumberFormat="1" applyFont="1" applyFill="1" applyBorder="1" applyAlignment="1">
      <alignment horizontal="center" vertical="center"/>
    </xf>
    <xf numFmtId="0" fontId="17" fillId="4" borderId="4" xfId="1" applyFont="1" applyFill="1" applyBorder="1" applyAlignment="1">
      <alignment horizontal="center" vertical="center" wrapText="1"/>
    </xf>
    <xf numFmtId="0" fontId="17" fillId="4" borderId="26" xfId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2" borderId="1" xfId="1" applyFont="1" applyFill="1" applyBorder="1" applyAlignment="1">
      <alignment horizontal="left" vertical="center" wrapText="1"/>
    </xf>
    <xf numFmtId="4" fontId="52" fillId="0" borderId="0" xfId="1" applyNumberFormat="1" applyFont="1" applyAlignment="1">
      <alignment horizontal="right" vertical="center"/>
    </xf>
    <xf numFmtId="0" fontId="16" fillId="4" borderId="6" xfId="1" applyFont="1" applyFill="1" applyBorder="1"/>
    <xf numFmtId="9" fontId="16" fillId="4" borderId="15" xfId="161" applyFont="1" applyFill="1" applyBorder="1"/>
    <xf numFmtId="4" fontId="18" fillId="0" borderId="0" xfId="1" applyNumberFormat="1" applyFont="1"/>
    <xf numFmtId="0" fontId="50" fillId="0" borderId="27" xfId="0" quotePrefix="1" applyFont="1" applyFill="1" applyBorder="1" applyAlignment="1">
      <alignment horizontal="right" vertical="center" wrapText="1"/>
    </xf>
    <xf numFmtId="0" fontId="17" fillId="0" borderId="45" xfId="0" applyFont="1" applyBorder="1" applyAlignment="1">
      <alignment horizontal="center" vertical="center"/>
    </xf>
    <xf numFmtId="0" fontId="17" fillId="0" borderId="46" xfId="0" applyFont="1" applyFill="1" applyBorder="1" applyAlignment="1">
      <alignment horizontal="left" vertical="center"/>
    </xf>
    <xf numFmtId="0" fontId="17" fillId="0" borderId="46" xfId="0" applyFont="1" applyFill="1" applyBorder="1" applyAlignment="1">
      <alignment vertical="center" wrapText="1"/>
    </xf>
    <xf numFmtId="4" fontId="15" fillId="0" borderId="46" xfId="0" applyNumberFormat="1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left" vertical="center"/>
    </xf>
    <xf numFmtId="0" fontId="50" fillId="0" borderId="48" xfId="0" quotePrefix="1" applyFont="1" applyFill="1" applyBorder="1" applyAlignment="1">
      <alignment horizontal="right" vertical="center" wrapText="1"/>
    </xf>
    <xf numFmtId="4" fontId="15" fillId="0" borderId="48" xfId="0" applyNumberFormat="1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4" fontId="15" fillId="0" borderId="41" xfId="0" applyNumberFormat="1" applyFont="1" applyFill="1" applyBorder="1" applyAlignment="1">
      <alignment horizontal="center" vertical="center"/>
    </xf>
    <xf numFmtId="0" fontId="54" fillId="0" borderId="0" xfId="13" applyFont="1"/>
    <xf numFmtId="0" fontId="11" fillId="0" borderId="0" xfId="13" applyFont="1"/>
    <xf numFmtId="0" fontId="11" fillId="0" borderId="0" xfId="13" applyFont="1" applyAlignment="1">
      <alignment horizontal="center"/>
    </xf>
    <xf numFmtId="0" fontId="6" fillId="0" borderId="0" xfId="13" applyFont="1"/>
    <xf numFmtId="0" fontId="53" fillId="0" borderId="0" xfId="13" applyFont="1"/>
    <xf numFmtId="0" fontId="53" fillId="0" borderId="0" xfId="13" applyFont="1" applyAlignment="1">
      <alignment horizontal="center"/>
    </xf>
    <xf numFmtId="4" fontId="11" fillId="0" borderId="0" xfId="13" applyNumberFormat="1" applyFont="1"/>
    <xf numFmtId="0" fontId="11" fillId="0" borderId="0" xfId="13" quotePrefix="1" applyFont="1" applyAlignment="1">
      <alignment horizontal="center"/>
    </xf>
    <xf numFmtId="4" fontId="6" fillId="0" borderId="0" xfId="13" applyNumberFormat="1" applyFont="1"/>
    <xf numFmtId="0" fontId="11" fillId="0" borderId="0" xfId="13" applyFont="1" applyAlignment="1">
      <alignment wrapText="1"/>
    </xf>
    <xf numFmtId="2" fontId="11" fillId="0" borderId="0" xfId="13" applyNumberFormat="1" applyFont="1"/>
    <xf numFmtId="0" fontId="53" fillId="0" borderId="0" xfId="13" applyFont="1" applyAlignment="1">
      <alignment wrapText="1"/>
    </xf>
    <xf numFmtId="4" fontId="53" fillId="0" borderId="16" xfId="13" applyNumberFormat="1" applyFont="1" applyBorder="1"/>
    <xf numFmtId="0" fontId="53" fillId="0" borderId="16" xfId="13" applyFont="1" applyBorder="1" applyAlignment="1">
      <alignment horizontal="center"/>
    </xf>
    <xf numFmtId="4" fontId="53" fillId="0" borderId="0" xfId="13" applyNumberFormat="1" applyFont="1" applyBorder="1"/>
    <xf numFmtId="0" fontId="53" fillId="0" borderId="0" xfId="13" applyFont="1" applyBorder="1" applyAlignment="1">
      <alignment horizontal="center"/>
    </xf>
    <xf numFmtId="0" fontId="53" fillId="0" borderId="0" xfId="13" applyFont="1" applyAlignment="1">
      <alignment horizontal="right"/>
    </xf>
    <xf numFmtId="4" fontId="53" fillId="0" borderId="0" xfId="13" applyNumberFormat="1" applyFont="1"/>
    <xf numFmtId="0" fontId="11" fillId="0" borderId="0" xfId="13" applyFont="1" applyAlignment="1">
      <alignment horizontal="right"/>
    </xf>
    <xf numFmtId="0" fontId="6" fillId="0" borderId="0" xfId="13" applyFont="1" applyAlignment="1">
      <alignment wrapText="1"/>
    </xf>
    <xf numFmtId="0" fontId="17" fillId="0" borderId="14" xfId="0" applyFont="1" applyBorder="1" applyAlignment="1">
      <alignment horizontal="left" vertical="center" wrapText="1"/>
    </xf>
    <xf numFmtId="0" fontId="56" fillId="0" borderId="0" xfId="0" applyFont="1" applyAlignment="1">
      <alignment wrapText="1"/>
    </xf>
    <xf numFmtId="0" fontId="17" fillId="0" borderId="14" xfId="0" quotePrefix="1" applyFont="1" applyBorder="1" applyAlignment="1">
      <alignment horizontal="left" vertical="center" wrapText="1"/>
    </xf>
    <xf numFmtId="0" fontId="17" fillId="0" borderId="35" xfId="0" quotePrefix="1" applyFont="1" applyBorder="1" applyAlignment="1">
      <alignment horizontal="left" vertical="center" wrapText="1"/>
    </xf>
    <xf numFmtId="0" fontId="55" fillId="0" borderId="0" xfId="0" applyFont="1" applyAlignment="1">
      <alignment vertical="center"/>
    </xf>
    <xf numFmtId="0" fontId="3" fillId="0" borderId="0" xfId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66" fontId="15" fillId="4" borderId="8" xfId="1" applyNumberFormat="1" applyFont="1" applyFill="1" applyBorder="1" applyAlignment="1">
      <alignment horizontal="center" vertical="center" wrapText="1"/>
    </xf>
    <xf numFmtId="0" fontId="15" fillId="4" borderId="5" xfId="1" applyFont="1" applyFill="1" applyBorder="1" applyAlignment="1">
      <alignment horizontal="center" vertical="center" wrapText="1"/>
    </xf>
    <xf numFmtId="0" fontId="40" fillId="4" borderId="6" xfId="0" applyFont="1" applyFill="1" applyBorder="1" applyAlignment="1">
      <alignment horizontal="center" vertical="center" wrapText="1"/>
    </xf>
    <xf numFmtId="166" fontId="15" fillId="4" borderId="12" xfId="1" applyNumberFormat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47" fillId="4" borderId="13" xfId="0" applyFont="1" applyFill="1" applyBorder="1" applyAlignment="1">
      <alignment horizontal="center" vertical="center" wrapText="1"/>
    </xf>
    <xf numFmtId="4" fontId="15" fillId="0" borderId="16" xfId="1" applyNumberFormat="1" applyFont="1" applyFill="1" applyBorder="1" applyAlignment="1">
      <alignment horizontal="right" vertical="center"/>
    </xf>
    <xf numFmtId="0" fontId="15" fillId="0" borderId="16" xfId="1" applyFont="1" applyFill="1" applyBorder="1" applyAlignment="1">
      <alignment horizontal="right" vertical="center"/>
    </xf>
    <xf numFmtId="4" fontId="15" fillId="27" borderId="4" xfId="1" applyNumberFormat="1" applyFont="1" applyFill="1" applyBorder="1" applyAlignment="1">
      <alignment horizontal="right" vertical="center"/>
    </xf>
    <xf numFmtId="0" fontId="15" fillId="27" borderId="4" xfId="1" applyFont="1" applyFill="1" applyBorder="1" applyAlignment="1">
      <alignment horizontal="right" vertical="center"/>
    </xf>
    <xf numFmtId="0" fontId="17" fillId="4" borderId="1" xfId="1" applyFont="1" applyFill="1" applyBorder="1" applyAlignment="1">
      <alignment horizontal="center" vertical="center" wrapText="1"/>
    </xf>
    <xf numFmtId="4" fontId="15" fillId="4" borderId="12" xfId="1" applyNumberFormat="1" applyFont="1" applyFill="1" applyBorder="1" applyAlignment="1">
      <alignment horizontal="center" vertical="center" wrapText="1"/>
    </xf>
    <xf numFmtId="4" fontId="17" fillId="4" borderId="1" xfId="1" applyNumberFormat="1" applyFont="1" applyFill="1" applyBorder="1" applyAlignment="1">
      <alignment horizontal="center" vertical="center" wrapText="1"/>
    </xf>
    <xf numFmtId="167" fontId="15" fillId="4" borderId="12" xfId="1" applyNumberFormat="1" applyFont="1" applyFill="1" applyBorder="1" applyAlignment="1">
      <alignment horizontal="center" vertical="center" wrapText="1"/>
    </xf>
    <xf numFmtId="167" fontId="17" fillId="4" borderId="1" xfId="1" applyNumberFormat="1" applyFont="1" applyFill="1" applyBorder="1" applyAlignment="1">
      <alignment horizontal="center" vertical="center" wrapText="1"/>
    </xf>
    <xf numFmtId="166" fontId="15" fillId="4" borderId="9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4" fontId="15" fillId="2" borderId="31" xfId="12" applyNumberFormat="1" applyFont="1" applyFill="1" applyBorder="1" applyAlignment="1">
      <alignment horizontal="center" vertical="center" wrapText="1"/>
    </xf>
    <xf numFmtId="4" fontId="15" fillId="2" borderId="32" xfId="12" applyNumberFormat="1" applyFont="1" applyFill="1" applyBorder="1" applyAlignment="1">
      <alignment horizontal="center" vertical="center" wrapText="1"/>
    </xf>
    <xf numFmtId="0" fontId="57" fillId="0" borderId="0" xfId="0" applyFont="1" applyAlignment="1">
      <alignment horizontal="center"/>
    </xf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5" fillId="3" borderId="28" xfId="0" applyFont="1" applyFill="1" applyBorder="1" applyAlignment="1">
      <alignment horizontal="left" vertical="center"/>
    </xf>
    <xf numFmtId="0" fontId="40" fillId="0" borderId="29" xfId="0" applyFont="1" applyBorder="1" applyAlignment="1">
      <alignment vertical="center"/>
    </xf>
    <xf numFmtId="0" fontId="40" fillId="0" borderId="30" xfId="0" applyFont="1" applyBorder="1" applyAlignment="1">
      <alignment vertical="center"/>
    </xf>
    <xf numFmtId="4" fontId="15" fillId="2" borderId="33" xfId="12" applyNumberFormat="1" applyFont="1" applyFill="1" applyBorder="1" applyAlignment="1">
      <alignment horizontal="center" vertical="center" wrapText="1"/>
    </xf>
    <xf numFmtId="4" fontId="15" fillId="0" borderId="34" xfId="0" applyNumberFormat="1" applyFont="1" applyBorder="1" applyAlignment="1">
      <alignment horizontal="center" vertical="center"/>
    </xf>
    <xf numFmtId="4" fontId="15" fillId="2" borderId="31" xfId="12" applyNumberFormat="1" applyFont="1" applyFill="1" applyBorder="1" applyAlignment="1">
      <alignment horizontal="left" vertical="center" wrapText="1"/>
    </xf>
    <xf numFmtId="4" fontId="15" fillId="2" borderId="32" xfId="12" applyNumberFormat="1" applyFont="1" applyFill="1" applyBorder="1" applyAlignment="1">
      <alignment horizontal="left" vertical="center" wrapText="1"/>
    </xf>
  </cellXfs>
  <cellStyles count="162"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Accent1" xfId="32"/>
    <cellStyle name="Accent2" xfId="33"/>
    <cellStyle name="Accent3" xfId="34"/>
    <cellStyle name="Accent4" xfId="35"/>
    <cellStyle name="Accent5" xfId="36"/>
    <cellStyle name="Accent6" xfId="37"/>
    <cellStyle name="Bad" xfId="38"/>
    <cellStyle name="Calculation" xfId="39"/>
    <cellStyle name="Check Cell" xfId="40"/>
    <cellStyle name="Excel_BuiltIn_Comma" xfId="2"/>
    <cellStyle name="Explanatory Text" xfId="41"/>
    <cellStyle name="Good" xfId="42"/>
    <cellStyle name="Heading" xfId="3"/>
    <cellStyle name="Heading 1" xfId="43"/>
    <cellStyle name="Heading 10" xfId="89"/>
    <cellStyle name="Heading 11" xfId="94"/>
    <cellStyle name="Heading 12" xfId="99"/>
    <cellStyle name="Heading 13" xfId="104"/>
    <cellStyle name="Heading 14" xfId="110"/>
    <cellStyle name="Heading 15" xfId="115"/>
    <cellStyle name="Heading 16" xfId="119"/>
    <cellStyle name="Heading 17" xfId="128"/>
    <cellStyle name="Heading 18" xfId="133"/>
    <cellStyle name="Heading 19" xfId="138"/>
    <cellStyle name="Heading 2" xfId="44"/>
    <cellStyle name="Heading 20" xfId="142"/>
    <cellStyle name="Heading 21" xfId="147"/>
    <cellStyle name="Heading 22" xfId="152"/>
    <cellStyle name="Heading 23" xfId="157"/>
    <cellStyle name="Heading 3" xfId="45"/>
    <cellStyle name="Heading 4" xfId="46"/>
    <cellStyle name="Heading 5" xfId="64"/>
    <cellStyle name="Heading 6" xfId="69"/>
    <cellStyle name="Heading 7" xfId="74"/>
    <cellStyle name="Heading 8" xfId="79"/>
    <cellStyle name="Heading 9" xfId="84"/>
    <cellStyle name="Heading1" xfId="4"/>
    <cellStyle name="Heading1 10" xfId="105"/>
    <cellStyle name="Heading1 11" xfId="111"/>
    <cellStyle name="Heading1 12" xfId="116"/>
    <cellStyle name="Heading1 13" xfId="120"/>
    <cellStyle name="Heading1 14" xfId="129"/>
    <cellStyle name="Heading1 15" xfId="134"/>
    <cellStyle name="Heading1 16" xfId="139"/>
    <cellStyle name="Heading1 17" xfId="143"/>
    <cellStyle name="Heading1 18" xfId="148"/>
    <cellStyle name="Heading1 19" xfId="153"/>
    <cellStyle name="Heading1 2" xfId="65"/>
    <cellStyle name="Heading1 20" xfId="158"/>
    <cellStyle name="Heading1 3" xfId="70"/>
    <cellStyle name="Heading1 4" xfId="75"/>
    <cellStyle name="Heading1 5" xfId="80"/>
    <cellStyle name="Heading1 6" xfId="85"/>
    <cellStyle name="Heading1 7" xfId="90"/>
    <cellStyle name="Heading1 8" xfId="95"/>
    <cellStyle name="Heading1 9" xfId="100"/>
    <cellStyle name="Input" xfId="47"/>
    <cellStyle name="Linked Cell" xfId="48"/>
    <cellStyle name="Neutral" xfId="49"/>
    <cellStyle name="Normal 2" xfId="50"/>
    <cellStyle name="Normal 2 2_ZK_PROM-PROYPOL_11032018" xfId="51"/>
    <cellStyle name="Normal 2 3" xfId="52"/>
    <cellStyle name="Normal 3" xfId="53"/>
    <cellStyle name="Normal_1. ΠΑΡΑΔΟΧΕΣ" xfId="60"/>
    <cellStyle name="Normal_Sheet1" xfId="59"/>
    <cellStyle name="Normal_Γ.3_ΠΡΟΜΕΤΡΗΣΗ - Δ_ΠΡΟΫΠΟΛΟΓΙΣΜΟΣ" xfId="12"/>
    <cellStyle name="Note" xfId="54"/>
    <cellStyle name="Output" xfId="55"/>
    <cellStyle name="Result" xfId="5"/>
    <cellStyle name="Result 10" xfId="106"/>
    <cellStyle name="Result 11" xfId="113"/>
    <cellStyle name="Result 12" xfId="117"/>
    <cellStyle name="Result 13" xfId="121"/>
    <cellStyle name="Result 14" xfId="131"/>
    <cellStyle name="Result 15" xfId="136"/>
    <cellStyle name="Result 16" xfId="140"/>
    <cellStyle name="Result 17" xfId="145"/>
    <cellStyle name="Result 18" xfId="149"/>
    <cellStyle name="Result 19" xfId="155"/>
    <cellStyle name="Result 2" xfId="66"/>
    <cellStyle name="Result 20" xfId="159"/>
    <cellStyle name="Result 3" xfId="71"/>
    <cellStyle name="Result 4" xfId="77"/>
    <cellStyle name="Result 5" xfId="81"/>
    <cellStyle name="Result 6" xfId="87"/>
    <cellStyle name="Result 7" xfId="92"/>
    <cellStyle name="Result 8" xfId="97"/>
    <cellStyle name="Result 9" xfId="102"/>
    <cellStyle name="Result2" xfId="6"/>
    <cellStyle name="Result2 10" xfId="107"/>
    <cellStyle name="Result2 11" xfId="114"/>
    <cellStyle name="Result2 12" xfId="118"/>
    <cellStyle name="Result2 13" xfId="122"/>
    <cellStyle name="Result2 14" xfId="132"/>
    <cellStyle name="Result2 15" xfId="137"/>
    <cellStyle name="Result2 16" xfId="141"/>
    <cellStyle name="Result2 17" xfId="146"/>
    <cellStyle name="Result2 18" xfId="150"/>
    <cellStyle name="Result2 19" xfId="156"/>
    <cellStyle name="Result2 2" xfId="67"/>
    <cellStyle name="Result2 20" xfId="160"/>
    <cellStyle name="Result2 3" xfId="72"/>
    <cellStyle name="Result2 4" xfId="78"/>
    <cellStyle name="Result2 5" xfId="82"/>
    <cellStyle name="Result2 6" xfId="88"/>
    <cellStyle name="Result2 7" xfId="93"/>
    <cellStyle name="Result2 8" xfId="98"/>
    <cellStyle name="Result2 9" xfId="103"/>
    <cellStyle name="Title" xfId="56"/>
    <cellStyle name="Total" xfId="57"/>
    <cellStyle name="Warning Text" xfId="58"/>
    <cellStyle name="Βασικό_proyp" xfId="61"/>
    <cellStyle name="Κανονικό" xfId="0" builtinId="0"/>
    <cellStyle name="Κανονικό 10" xfId="86"/>
    <cellStyle name="Κανονικό 11" xfId="91"/>
    <cellStyle name="Κανονικό 12" xfId="96"/>
    <cellStyle name="Κανονικό 13" xfId="101"/>
    <cellStyle name="Κανονικό 14" xfId="108"/>
    <cellStyle name="Κανονικό 15" xfId="112"/>
    <cellStyle name="Κανονικό 16" xfId="109"/>
    <cellStyle name="Κανονικό 18" xfId="7"/>
    <cellStyle name="Κανονικό 19" xfId="126"/>
    <cellStyle name="Κανονικό 2" xfId="1"/>
    <cellStyle name="Κανονικό 2 2" xfId="8"/>
    <cellStyle name="Κανονικό 2 3" xfId="9"/>
    <cellStyle name="Κανονικό 2 4" xfId="123"/>
    <cellStyle name="Κανονικό 20" xfId="130"/>
    <cellStyle name="Κανονικό 21" xfId="135"/>
    <cellStyle name="Κανονικό 22" xfId="127"/>
    <cellStyle name="Κανονικό 23" xfId="144"/>
    <cellStyle name="Κανονικό 25" xfId="151"/>
    <cellStyle name="Κανονικό 26" xfId="154"/>
    <cellStyle name="Κανονικό 3" xfId="13"/>
    <cellStyle name="Κανονικό 3 2" xfId="124"/>
    <cellStyle name="Κανονικό 4" xfId="62"/>
    <cellStyle name="Κανονικό 4 2" xfId="10"/>
    <cellStyle name="Κανονικό 4 3" xfId="125"/>
    <cellStyle name="Κανονικό 5" xfId="63"/>
    <cellStyle name="Κανονικό 6" xfId="68"/>
    <cellStyle name="Κανονικό 7" xfId="73"/>
    <cellStyle name="Κανονικό 8" xfId="76"/>
    <cellStyle name="Κανονικό 9" xfId="83"/>
    <cellStyle name="Ποσοστό" xfId="161" builtinId="5"/>
    <cellStyle name="Ποσοστό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95250</xdr:colOff>
          <xdr:row>0</xdr:row>
          <xdr:rowOff>0</xdr:rowOff>
        </xdr:from>
        <xdr:to>
          <xdr:col>1</xdr:col>
          <xdr:colOff>47625</xdr:colOff>
          <xdr:row>3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rhnh-texniki\DOCUME~1\Zoe\LOCALS~1\Temp\738_YDREYSH%20POSEIDWNIAS\ORISTIKH%20MELETH%20YDREYSHS%20TELIKA\SCRIPTS\738-Prometrisis+Proipologismos-r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rhnh-texniki\DOCUME~1\Zoe\LOCALS~1\Temp\827%20&#913;&#928;&#927;&#935;&#917;&#932;&#917;&#933;&#931;&#919;%20&#922;&#913;&#928;&#913;&#925;&#916;&#929;&#921;&#932;&#921;&#927;&#933;\TEYXOS_3_PROMETRHSH_PROYPOLOGISMOS_TELIKO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antonopoulos.c\408_&#931;&#913;&#925;&#932;&#927;&#929;&#921;&#925;&#919;\&#928;&#929;&#927;&#924;&#917;&#932;&#929;&#919;&#931;&#919;\PPATadvanc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gedrotikiPS-HM"/>
      <sheetName val="Dapani-Vari"/>
      <sheetName val="Dapani-Vrihakia"/>
      <sheetName val="Dapani-Koskina"/>
      <sheetName val="Dapani-Sholio"/>
      <sheetName val="Dapani-Posidonia"/>
      <sheetName val="Dapani-Booster"/>
      <sheetName val="SigedrPS"/>
      <sheetName val="AsioVari"/>
      <sheetName val="AsioVrihakia"/>
      <sheetName val="AsioKoskina"/>
      <sheetName val="AsioSholio"/>
      <sheetName val="AsioPosidonia"/>
      <sheetName val="AsioBooster"/>
      <sheetName val="IdikaTem"/>
      <sheetName val="Eksart"/>
      <sheetName val="Piping"/>
      <sheetName val="Elec"/>
      <sheetName val="AnalisisTimon"/>
      <sheetName val="Imeromisthia"/>
      <sheetName val="Mesofila"/>
      <sheetName val="Proipologismos"/>
    </sheetNames>
    <sheetDataSet>
      <sheetData sheetId="0" refreshError="1"/>
      <sheetData sheetId="1" refreshError="1">
        <row r="108">
          <cell r="G108">
            <v>2.2400000000000002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Συγκεντρωτική_Προμέτρηση"/>
      <sheetName val="Αγωγοί"/>
      <sheetName val="ΦΡΕ_K2"/>
      <sheetName val="ΦΡΕ_K4"/>
      <sheetName val="ΦΡΕ_K6"/>
      <sheetName val="ΦΡΕ_K7"/>
      <sheetName val="ΦΡΕ_M1"/>
      <sheetName val="ΦΡΕ_M2"/>
      <sheetName val="Φ.δκλ_Φ.αερ_Φ.εκκ"/>
      <sheetName val="Φ_δ"/>
      <sheetName val="Προυπολογισμός"/>
      <sheetName val="Συνολα"/>
      <sheetName val="ΓΕΝΙΚΑ"/>
      <sheetName val="ΗΜΕΡΟΜΙΣΘΙΑ"/>
      <sheetName val="ΜΙΣΘΩΜΑΤΑ"/>
      <sheetName val="ΤΙΜΕΣ ΕΦΑΡΜΟΓΗΣ"/>
      <sheetName val="ΥΛΙΚΑ_ΑΤΕΟ"/>
      <sheetName val="ΥΛΙΚΑ_ΑΤΟΕ"/>
      <sheetName val="ΥΛΙΚΑ_ΑΤΛΕ"/>
      <sheetName val="ΥΛΙΚΑ"/>
      <sheetName val="ΑΓΩΓΟΙ"/>
      <sheetName val="ΣΥΣΚΕΥΕΣ"/>
    </sheetNames>
    <sheetDataSet>
      <sheetData sheetId="0" refreshError="1"/>
      <sheetData sheetId="1" refreshError="1">
        <row r="30">
          <cell r="K30">
            <v>1758.1812499999999</v>
          </cell>
          <cell r="L30">
            <v>804.93340749999993</v>
          </cell>
          <cell r="P30">
            <v>0.52500000000000002</v>
          </cell>
          <cell r="Q30">
            <v>3.5</v>
          </cell>
        </row>
        <row r="32">
          <cell r="E32">
            <v>50</v>
          </cell>
        </row>
        <row r="33">
          <cell r="E33">
            <v>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"/>
      <sheetName val="Συνοπτική_Προμέτρηση"/>
      <sheetName val="Β"/>
      <sheetName val="Συγκεντρωτική_Προμέτρηση"/>
      <sheetName val="ΕΣΟΦΥΛΛΟ_1"/>
      <sheetName val="Γ"/>
      <sheetName val="Γ.1"/>
      <sheetName val="Χωματισμοί PVC-Α"/>
      <sheetName val="Γ.2"/>
      <sheetName val="Χωματισμοί PVC-Β"/>
      <sheetName val="Χωματισμοί HDPE"/>
      <sheetName val="Γ.3"/>
      <sheetName val="Χωματισμοί Υδρευ-Α"/>
      <sheetName val="Γ.4"/>
      <sheetName val="Χωματισμοί Υδρευ-Β"/>
      <sheetName val="Δ"/>
      <sheetName val="Δ.1"/>
      <sheetName val="Φρεάτια επίσκεψης"/>
      <sheetName val="Δ.2"/>
      <sheetName val="Ε1,Σ3"/>
      <sheetName val="Δ.3"/>
      <sheetName val="Ε2,Σ3"/>
      <sheetName val="Δ.4"/>
      <sheetName val="Ε3,Σ3"/>
      <sheetName val="Δ.5"/>
      <sheetName val="Φπτώσης"/>
      <sheetName val="Δ.6"/>
      <sheetName val="Φάφιξης"/>
      <sheetName val="Δ.7"/>
      <sheetName val="Βόθρος"/>
      <sheetName val="Δ.8"/>
      <sheetName val="Συγκ. προμ. φρεατίων-ΑΚΡ-Α"/>
      <sheetName val="Συγκ. προμ. φρεατίων-ΑΚΡ-Β"/>
      <sheetName val="Συγκ. προμ. φρεατίων-ΜΕΓ-Α"/>
      <sheetName val="Συγκ. προμ. φρεατίων-ΜΕΓ-Β"/>
      <sheetName val="Δ.9"/>
      <sheetName val="ΦρΑερεξ"/>
      <sheetName val="Δ.10"/>
      <sheetName val="ΦρΕκκεν"/>
      <sheetName val="Δ.11"/>
      <sheetName val="ΣυγκΥδρευΒ"/>
      <sheetName val="Ε.1"/>
      <sheetName val="ΑΣ ΚλΔ"/>
      <sheetName val="Ε.2"/>
      <sheetName val="ΑΣ ΚλΕ"/>
      <sheetName val="Π"/>
      <sheetName val="Προυπολογισμός"/>
      <sheetName val="Σύνολο Προυπ"/>
      <sheetName val="Σύνολο Προυπ Αθρ"/>
      <sheetName val="Γενικά"/>
      <sheetName val="Ημερομίσθια"/>
      <sheetName val="Βασικές τιμές"/>
      <sheetName val="Ανάλυση τιμών ΠΜ"/>
      <sheetName val="Ανάλυση τιμών ΗΜ"/>
      <sheetName val="Σκάμματα"/>
      <sheetName val="Μηχανήματα"/>
      <sheetName val="Π (Α)"/>
      <sheetName val="Προμέτρηση_Α_Φασης"/>
      <sheetName val="Προυπολ_Α_Φασης"/>
      <sheetName val="ΣύνολοΑ"/>
      <sheetName val="Π (Β)"/>
      <sheetName val="Προμέτρηση_Β_Φασης"/>
      <sheetName val="Προυπολ_Β_Φασης"/>
      <sheetName val="ΣύνολοΒ"/>
      <sheetName val="ΑΧΡΗΣΤΠροϋπΟλ"/>
      <sheetName val="ΑΧΡΗΣΤΠροϋπΑκαθ"/>
      <sheetName val="ΑΧΡΗΣΤΠρομέτρησηΟλ"/>
      <sheetName val="ΑΧΡΗΣΧωμPVCFULLVER"/>
      <sheetName val="ΑΧΡΗΣΤΟΜήκΑγΑπ"/>
      <sheetName val="ΑΧΡΗΣΤΑΜήκΑγΎδρ"/>
      <sheetName val="ΑΧΡΗΣΦρΕπίσκ"/>
      <sheetName val="ΑΧΡΗΣΤΟΦάφιξης"/>
      <sheetName val="ΑΣ ΒΟΗΘΗΤΙΚΟ"/>
      <sheetName val="Π (ΑΚΡ)"/>
      <sheetName val="Προμέτρηση_Ακρωτηρι"/>
      <sheetName val="Προυπολ_Ακρωτ"/>
      <sheetName val="ΣύνολοΑκρωτ"/>
      <sheetName val="Π (ΜΕΓ)"/>
      <sheetName val="Προμέτρηση_Μεγαλοχωρι"/>
      <sheetName val="Προυπολ_Μεγαλ"/>
      <sheetName val="ΣύνολοΜεγα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>
        <row r="33">
          <cell r="G33">
            <v>62</v>
          </cell>
        </row>
        <row r="34">
          <cell r="G34">
            <v>34</v>
          </cell>
        </row>
        <row r="35">
          <cell r="G35">
            <v>17</v>
          </cell>
        </row>
        <row r="39">
          <cell r="G39">
            <v>6</v>
          </cell>
        </row>
      </sheetData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G21"/>
  <sheetViews>
    <sheetView view="pageBreakPreview" workbookViewId="0">
      <selection activeCell="F12" sqref="F12"/>
    </sheetView>
  </sheetViews>
  <sheetFormatPr defaultRowHeight="15" x14ac:dyDescent="0.25"/>
  <cols>
    <col min="1" max="1" width="87.28515625" style="10" customWidth="1"/>
    <col min="2" max="2" width="5.42578125" style="11" bestFit="1" customWidth="1"/>
    <col min="3" max="3" width="4.5703125" style="3" hidden="1" customWidth="1"/>
    <col min="4" max="256" width="9.140625" style="3"/>
    <col min="257" max="257" width="87.28515625" style="3" customWidth="1"/>
    <col min="258" max="258" width="11.42578125" style="3" customWidth="1"/>
    <col min="259" max="512" width="9.140625" style="3"/>
    <col min="513" max="513" width="87.28515625" style="3" customWidth="1"/>
    <col min="514" max="514" width="11.42578125" style="3" customWidth="1"/>
    <col min="515" max="768" width="9.140625" style="3"/>
    <col min="769" max="769" width="87.28515625" style="3" customWidth="1"/>
    <col min="770" max="770" width="11.42578125" style="3" customWidth="1"/>
    <col min="771" max="1024" width="9.140625" style="3"/>
    <col min="1025" max="1025" width="87.28515625" style="3" customWidth="1"/>
    <col min="1026" max="1026" width="11.42578125" style="3" customWidth="1"/>
    <col min="1027" max="1280" width="9.140625" style="3"/>
    <col min="1281" max="1281" width="87.28515625" style="3" customWidth="1"/>
    <col min="1282" max="1282" width="11.42578125" style="3" customWidth="1"/>
    <col min="1283" max="1536" width="9.140625" style="3"/>
    <col min="1537" max="1537" width="87.28515625" style="3" customWidth="1"/>
    <col min="1538" max="1538" width="11.42578125" style="3" customWidth="1"/>
    <col min="1539" max="1792" width="9.140625" style="3"/>
    <col min="1793" max="1793" width="87.28515625" style="3" customWidth="1"/>
    <col min="1794" max="1794" width="11.42578125" style="3" customWidth="1"/>
    <col min="1795" max="2048" width="9.140625" style="3"/>
    <col min="2049" max="2049" width="87.28515625" style="3" customWidth="1"/>
    <col min="2050" max="2050" width="11.42578125" style="3" customWidth="1"/>
    <col min="2051" max="2304" width="9.140625" style="3"/>
    <col min="2305" max="2305" width="87.28515625" style="3" customWidth="1"/>
    <col min="2306" max="2306" width="11.42578125" style="3" customWidth="1"/>
    <col min="2307" max="2560" width="9.140625" style="3"/>
    <col min="2561" max="2561" width="87.28515625" style="3" customWidth="1"/>
    <col min="2562" max="2562" width="11.42578125" style="3" customWidth="1"/>
    <col min="2563" max="2816" width="9.140625" style="3"/>
    <col min="2817" max="2817" width="87.28515625" style="3" customWidth="1"/>
    <col min="2818" max="2818" width="11.42578125" style="3" customWidth="1"/>
    <col min="2819" max="3072" width="9.140625" style="3"/>
    <col min="3073" max="3073" width="87.28515625" style="3" customWidth="1"/>
    <col min="3074" max="3074" width="11.42578125" style="3" customWidth="1"/>
    <col min="3075" max="3328" width="9.140625" style="3"/>
    <col min="3329" max="3329" width="87.28515625" style="3" customWidth="1"/>
    <col min="3330" max="3330" width="11.42578125" style="3" customWidth="1"/>
    <col min="3331" max="3584" width="9.140625" style="3"/>
    <col min="3585" max="3585" width="87.28515625" style="3" customWidth="1"/>
    <col min="3586" max="3586" width="11.42578125" style="3" customWidth="1"/>
    <col min="3587" max="3840" width="9.140625" style="3"/>
    <col min="3841" max="3841" width="87.28515625" style="3" customWidth="1"/>
    <col min="3842" max="3842" width="11.42578125" style="3" customWidth="1"/>
    <col min="3843" max="4096" width="9.140625" style="3"/>
    <col min="4097" max="4097" width="87.28515625" style="3" customWidth="1"/>
    <col min="4098" max="4098" width="11.42578125" style="3" customWidth="1"/>
    <col min="4099" max="4352" width="9.140625" style="3"/>
    <col min="4353" max="4353" width="87.28515625" style="3" customWidth="1"/>
    <col min="4354" max="4354" width="11.42578125" style="3" customWidth="1"/>
    <col min="4355" max="4608" width="9.140625" style="3"/>
    <col min="4609" max="4609" width="87.28515625" style="3" customWidth="1"/>
    <col min="4610" max="4610" width="11.42578125" style="3" customWidth="1"/>
    <col min="4611" max="4864" width="9.140625" style="3"/>
    <col min="4865" max="4865" width="87.28515625" style="3" customWidth="1"/>
    <col min="4866" max="4866" width="11.42578125" style="3" customWidth="1"/>
    <col min="4867" max="5120" width="9.140625" style="3"/>
    <col min="5121" max="5121" width="87.28515625" style="3" customWidth="1"/>
    <col min="5122" max="5122" width="11.42578125" style="3" customWidth="1"/>
    <col min="5123" max="5376" width="9.140625" style="3"/>
    <col min="5377" max="5377" width="87.28515625" style="3" customWidth="1"/>
    <col min="5378" max="5378" width="11.42578125" style="3" customWidth="1"/>
    <col min="5379" max="5632" width="9.140625" style="3"/>
    <col min="5633" max="5633" width="87.28515625" style="3" customWidth="1"/>
    <col min="5634" max="5634" width="11.42578125" style="3" customWidth="1"/>
    <col min="5635" max="5888" width="9.140625" style="3"/>
    <col min="5889" max="5889" width="87.28515625" style="3" customWidth="1"/>
    <col min="5890" max="5890" width="11.42578125" style="3" customWidth="1"/>
    <col min="5891" max="6144" width="9.140625" style="3"/>
    <col min="6145" max="6145" width="87.28515625" style="3" customWidth="1"/>
    <col min="6146" max="6146" width="11.42578125" style="3" customWidth="1"/>
    <col min="6147" max="6400" width="9.140625" style="3"/>
    <col min="6401" max="6401" width="87.28515625" style="3" customWidth="1"/>
    <col min="6402" max="6402" width="11.42578125" style="3" customWidth="1"/>
    <col min="6403" max="6656" width="9.140625" style="3"/>
    <col min="6657" max="6657" width="87.28515625" style="3" customWidth="1"/>
    <col min="6658" max="6658" width="11.42578125" style="3" customWidth="1"/>
    <col min="6659" max="6912" width="9.140625" style="3"/>
    <col min="6913" max="6913" width="87.28515625" style="3" customWidth="1"/>
    <col min="6914" max="6914" width="11.42578125" style="3" customWidth="1"/>
    <col min="6915" max="7168" width="9.140625" style="3"/>
    <col min="7169" max="7169" width="87.28515625" style="3" customWidth="1"/>
    <col min="7170" max="7170" width="11.42578125" style="3" customWidth="1"/>
    <col min="7171" max="7424" width="9.140625" style="3"/>
    <col min="7425" max="7425" width="87.28515625" style="3" customWidth="1"/>
    <col min="7426" max="7426" width="11.42578125" style="3" customWidth="1"/>
    <col min="7427" max="7680" width="9.140625" style="3"/>
    <col min="7681" max="7681" width="87.28515625" style="3" customWidth="1"/>
    <col min="7682" max="7682" width="11.42578125" style="3" customWidth="1"/>
    <col min="7683" max="7936" width="9.140625" style="3"/>
    <col min="7937" max="7937" width="87.28515625" style="3" customWidth="1"/>
    <col min="7938" max="7938" width="11.42578125" style="3" customWidth="1"/>
    <col min="7939" max="8192" width="9.140625" style="3"/>
    <col min="8193" max="8193" width="87.28515625" style="3" customWidth="1"/>
    <col min="8194" max="8194" width="11.42578125" style="3" customWidth="1"/>
    <col min="8195" max="8448" width="9.140625" style="3"/>
    <col min="8449" max="8449" width="87.28515625" style="3" customWidth="1"/>
    <col min="8450" max="8450" width="11.42578125" style="3" customWidth="1"/>
    <col min="8451" max="8704" width="9.140625" style="3"/>
    <col min="8705" max="8705" width="87.28515625" style="3" customWidth="1"/>
    <col min="8706" max="8706" width="11.42578125" style="3" customWidth="1"/>
    <col min="8707" max="8960" width="9.140625" style="3"/>
    <col min="8961" max="8961" width="87.28515625" style="3" customWidth="1"/>
    <col min="8962" max="8962" width="11.42578125" style="3" customWidth="1"/>
    <col min="8963" max="9216" width="9.140625" style="3"/>
    <col min="9217" max="9217" width="87.28515625" style="3" customWidth="1"/>
    <col min="9218" max="9218" width="11.42578125" style="3" customWidth="1"/>
    <col min="9219" max="9472" width="9.140625" style="3"/>
    <col min="9473" max="9473" width="87.28515625" style="3" customWidth="1"/>
    <col min="9474" max="9474" width="11.42578125" style="3" customWidth="1"/>
    <col min="9475" max="9728" width="9.140625" style="3"/>
    <col min="9729" max="9729" width="87.28515625" style="3" customWidth="1"/>
    <col min="9730" max="9730" width="11.42578125" style="3" customWidth="1"/>
    <col min="9731" max="9984" width="9.140625" style="3"/>
    <col min="9985" max="9985" width="87.28515625" style="3" customWidth="1"/>
    <col min="9986" max="9986" width="11.42578125" style="3" customWidth="1"/>
    <col min="9987" max="10240" width="9.140625" style="3"/>
    <col min="10241" max="10241" width="87.28515625" style="3" customWidth="1"/>
    <col min="10242" max="10242" width="11.42578125" style="3" customWidth="1"/>
    <col min="10243" max="10496" width="9.140625" style="3"/>
    <col min="10497" max="10497" width="87.28515625" style="3" customWidth="1"/>
    <col min="10498" max="10498" width="11.42578125" style="3" customWidth="1"/>
    <col min="10499" max="10752" width="9.140625" style="3"/>
    <col min="10753" max="10753" width="87.28515625" style="3" customWidth="1"/>
    <col min="10754" max="10754" width="11.42578125" style="3" customWidth="1"/>
    <col min="10755" max="11008" width="9.140625" style="3"/>
    <col min="11009" max="11009" width="87.28515625" style="3" customWidth="1"/>
    <col min="11010" max="11010" width="11.42578125" style="3" customWidth="1"/>
    <col min="11011" max="11264" width="9.140625" style="3"/>
    <col min="11265" max="11265" width="87.28515625" style="3" customWidth="1"/>
    <col min="11266" max="11266" width="11.42578125" style="3" customWidth="1"/>
    <col min="11267" max="11520" width="9.140625" style="3"/>
    <col min="11521" max="11521" width="87.28515625" style="3" customWidth="1"/>
    <col min="11522" max="11522" width="11.42578125" style="3" customWidth="1"/>
    <col min="11523" max="11776" width="9.140625" style="3"/>
    <col min="11777" max="11777" width="87.28515625" style="3" customWidth="1"/>
    <col min="11778" max="11778" width="11.42578125" style="3" customWidth="1"/>
    <col min="11779" max="12032" width="9.140625" style="3"/>
    <col min="12033" max="12033" width="87.28515625" style="3" customWidth="1"/>
    <col min="12034" max="12034" width="11.42578125" style="3" customWidth="1"/>
    <col min="12035" max="12288" width="9.140625" style="3"/>
    <col min="12289" max="12289" width="87.28515625" style="3" customWidth="1"/>
    <col min="12290" max="12290" width="11.42578125" style="3" customWidth="1"/>
    <col min="12291" max="12544" width="9.140625" style="3"/>
    <col min="12545" max="12545" width="87.28515625" style="3" customWidth="1"/>
    <col min="12546" max="12546" width="11.42578125" style="3" customWidth="1"/>
    <col min="12547" max="12800" width="9.140625" style="3"/>
    <col min="12801" max="12801" width="87.28515625" style="3" customWidth="1"/>
    <col min="12802" max="12802" width="11.42578125" style="3" customWidth="1"/>
    <col min="12803" max="13056" width="9.140625" style="3"/>
    <col min="13057" max="13057" width="87.28515625" style="3" customWidth="1"/>
    <col min="13058" max="13058" width="11.42578125" style="3" customWidth="1"/>
    <col min="13059" max="13312" width="9.140625" style="3"/>
    <col min="13313" max="13313" width="87.28515625" style="3" customWidth="1"/>
    <col min="13314" max="13314" width="11.42578125" style="3" customWidth="1"/>
    <col min="13315" max="13568" width="9.140625" style="3"/>
    <col min="13569" max="13569" width="87.28515625" style="3" customWidth="1"/>
    <col min="13570" max="13570" width="11.42578125" style="3" customWidth="1"/>
    <col min="13571" max="13824" width="9.140625" style="3"/>
    <col min="13825" max="13825" width="87.28515625" style="3" customWidth="1"/>
    <col min="13826" max="13826" width="11.42578125" style="3" customWidth="1"/>
    <col min="13827" max="14080" width="9.140625" style="3"/>
    <col min="14081" max="14081" width="87.28515625" style="3" customWidth="1"/>
    <col min="14082" max="14082" width="11.42578125" style="3" customWidth="1"/>
    <col min="14083" max="14336" width="9.140625" style="3"/>
    <col min="14337" max="14337" width="87.28515625" style="3" customWidth="1"/>
    <col min="14338" max="14338" width="11.42578125" style="3" customWidth="1"/>
    <col min="14339" max="14592" width="9.140625" style="3"/>
    <col min="14593" max="14593" width="87.28515625" style="3" customWidth="1"/>
    <col min="14594" max="14594" width="11.42578125" style="3" customWidth="1"/>
    <col min="14595" max="14848" width="9.140625" style="3"/>
    <col min="14849" max="14849" width="87.28515625" style="3" customWidth="1"/>
    <col min="14850" max="14850" width="11.42578125" style="3" customWidth="1"/>
    <col min="14851" max="15104" width="9.140625" style="3"/>
    <col min="15105" max="15105" width="87.28515625" style="3" customWidth="1"/>
    <col min="15106" max="15106" width="11.42578125" style="3" customWidth="1"/>
    <col min="15107" max="15360" width="9.140625" style="3"/>
    <col min="15361" max="15361" width="87.28515625" style="3" customWidth="1"/>
    <col min="15362" max="15362" width="11.42578125" style="3" customWidth="1"/>
    <col min="15363" max="15616" width="9.140625" style="3"/>
    <col min="15617" max="15617" width="87.28515625" style="3" customWidth="1"/>
    <col min="15618" max="15618" width="11.42578125" style="3" customWidth="1"/>
    <col min="15619" max="15872" width="9.140625" style="3"/>
    <col min="15873" max="15873" width="87.28515625" style="3" customWidth="1"/>
    <col min="15874" max="15874" width="11.42578125" style="3" customWidth="1"/>
    <col min="15875" max="16128" width="9.140625" style="3"/>
    <col min="16129" max="16129" width="87.28515625" style="3" customWidth="1"/>
    <col min="16130" max="16130" width="11.42578125" style="3" customWidth="1"/>
    <col min="16131" max="16384" width="9.140625" style="3"/>
  </cols>
  <sheetData>
    <row r="2" spans="1:3" x14ac:dyDescent="0.25">
      <c r="A2" s="13" t="s">
        <v>6</v>
      </c>
      <c r="B2" s="13"/>
    </row>
    <row r="3" spans="1:3" x14ac:dyDescent="0.25">
      <c r="A3" s="13"/>
      <c r="B3" s="13"/>
    </row>
    <row r="4" spans="1:3" ht="15.75" thickBot="1" x14ac:dyDescent="0.3">
      <c r="A4" s="14"/>
      <c r="B4" s="15"/>
    </row>
    <row r="5" spans="1:3" ht="16.5" x14ac:dyDescent="0.3">
      <c r="A5" s="16" t="s">
        <v>66</v>
      </c>
      <c r="B5" s="17">
        <v>0.7</v>
      </c>
    </row>
    <row r="6" spans="1:3" ht="16.5" x14ac:dyDescent="0.3">
      <c r="A6" s="18" t="s">
        <v>67</v>
      </c>
      <c r="B6" s="19">
        <v>0.25</v>
      </c>
    </row>
    <row r="7" spans="1:3" ht="16.5" x14ac:dyDescent="0.3">
      <c r="A7" s="18" t="s">
        <v>55</v>
      </c>
      <c r="B7" s="19">
        <v>0.15</v>
      </c>
    </row>
    <row r="8" spans="1:3" ht="16.5" x14ac:dyDescent="0.3">
      <c r="A8" s="112" t="s">
        <v>144</v>
      </c>
      <c r="B8" s="113">
        <v>0.4</v>
      </c>
    </row>
    <row r="9" spans="1:3" ht="16.5" x14ac:dyDescent="0.3">
      <c r="A9" s="112" t="s">
        <v>145</v>
      </c>
      <c r="B9" s="113">
        <f>1-B8</f>
        <v>0.6</v>
      </c>
    </row>
    <row r="10" spans="1:3" ht="17.25" thickBot="1" x14ac:dyDescent="0.35">
      <c r="A10" s="21" t="s">
        <v>51</v>
      </c>
      <c r="B10" s="22">
        <v>17</v>
      </c>
    </row>
    <row r="11" spans="1:3" ht="16.5" x14ac:dyDescent="0.3">
      <c r="A11" s="12"/>
      <c r="B11" s="9"/>
    </row>
    <row r="12" spans="1:3" ht="16.5" x14ac:dyDescent="0.3">
      <c r="A12" s="23" t="s">
        <v>52</v>
      </c>
      <c r="B12" s="9"/>
    </row>
    <row r="13" spans="1:3" ht="16.5" x14ac:dyDescent="0.3">
      <c r="A13" s="24" t="s">
        <v>111</v>
      </c>
      <c r="B13" s="9"/>
    </row>
    <row r="14" spans="1:3" x14ac:dyDescent="0.25">
      <c r="A14" s="24" t="s">
        <v>112</v>
      </c>
    </row>
    <row r="15" spans="1:3" x14ac:dyDescent="0.25">
      <c r="A15" s="24" t="s">
        <v>53</v>
      </c>
    </row>
    <row r="16" spans="1:3" x14ac:dyDescent="0.25">
      <c r="A16" s="23" t="s">
        <v>113</v>
      </c>
      <c r="C16" s="11">
        <f>17*(0.03+0.19)</f>
        <v>3.74</v>
      </c>
    </row>
    <row r="17" spans="1:7" x14ac:dyDescent="0.25">
      <c r="A17" s="25"/>
    </row>
    <row r="18" spans="1:7" x14ac:dyDescent="0.25">
      <c r="A18" s="23" t="s">
        <v>137</v>
      </c>
    </row>
    <row r="19" spans="1:7" x14ac:dyDescent="0.25">
      <c r="A19" s="24" t="s">
        <v>138</v>
      </c>
      <c r="G19" s="6"/>
    </row>
    <row r="20" spans="1:7" x14ac:dyDescent="0.25">
      <c r="A20" s="23" t="s">
        <v>139</v>
      </c>
      <c r="C20" s="11">
        <v>9</v>
      </c>
    </row>
    <row r="21" spans="1:7" x14ac:dyDescent="0.25">
      <c r="A21" s="26"/>
    </row>
  </sheetData>
  <printOptions horizontalCentered="1"/>
  <pageMargins left="0.70866141732283505" right="0.70866141732283505" top="0.74803149606299202" bottom="0.74803149606299202" header="0.31496062992126" footer="0.31496062992126"/>
  <pageSetup paperSize="9" scale="88" orientation="portrait" r:id="rId1"/>
  <headerFooter>
    <oddHeader>&amp;A</oddHeader>
    <oddFooter>&amp;C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142"/>
  <sheetViews>
    <sheetView view="pageBreakPreview" zoomScale="115" zoomScaleNormal="100" zoomScaleSheetLayoutView="115" workbookViewId="0">
      <selection activeCell="B18" sqref="B18"/>
    </sheetView>
  </sheetViews>
  <sheetFormatPr defaultRowHeight="16.5" x14ac:dyDescent="0.3"/>
  <cols>
    <col min="1" max="1" width="53.28515625" style="4" customWidth="1"/>
    <col min="2" max="2" width="21.28515625" style="5" customWidth="1"/>
    <col min="3" max="3" width="4.5703125" style="1" customWidth="1"/>
    <col min="4" max="4" width="9.140625" style="1" hidden="1" customWidth="1"/>
    <col min="5" max="230" width="9.140625" style="1"/>
    <col min="231" max="233" width="20.7109375" style="1" customWidth="1"/>
    <col min="234" max="486" width="9.140625" style="1"/>
    <col min="487" max="489" width="20.7109375" style="1" customWidth="1"/>
    <col min="490" max="742" width="9.140625" style="1"/>
    <col min="743" max="745" width="20.7109375" style="1" customWidth="1"/>
    <col min="746" max="998" width="9.140625" style="1"/>
    <col min="999" max="1001" width="20.7109375" style="1" customWidth="1"/>
    <col min="1002" max="1254" width="9.140625" style="1"/>
    <col min="1255" max="1257" width="20.7109375" style="1" customWidth="1"/>
    <col min="1258" max="1510" width="9.140625" style="1"/>
    <col min="1511" max="1513" width="20.7109375" style="1" customWidth="1"/>
    <col min="1514" max="1766" width="9.140625" style="1"/>
    <col min="1767" max="1769" width="20.7109375" style="1" customWidth="1"/>
    <col min="1770" max="2022" width="9.140625" style="1"/>
    <col min="2023" max="2025" width="20.7109375" style="1" customWidth="1"/>
    <col min="2026" max="2278" width="9.140625" style="1"/>
    <col min="2279" max="2281" width="20.7109375" style="1" customWidth="1"/>
    <col min="2282" max="2534" width="9.140625" style="1"/>
    <col min="2535" max="2537" width="20.7109375" style="1" customWidth="1"/>
    <col min="2538" max="2790" width="9.140625" style="1"/>
    <col min="2791" max="2793" width="20.7109375" style="1" customWidth="1"/>
    <col min="2794" max="3046" width="9.140625" style="1"/>
    <col min="3047" max="3049" width="20.7109375" style="1" customWidth="1"/>
    <col min="3050" max="3302" width="9.140625" style="1"/>
    <col min="3303" max="3305" width="20.7109375" style="1" customWidth="1"/>
    <col min="3306" max="3558" width="9.140625" style="1"/>
    <col min="3559" max="3561" width="20.7109375" style="1" customWidth="1"/>
    <col min="3562" max="3814" width="9.140625" style="1"/>
    <col min="3815" max="3817" width="20.7109375" style="1" customWidth="1"/>
    <col min="3818" max="4070" width="9.140625" style="1"/>
    <col min="4071" max="4073" width="20.7109375" style="1" customWidth="1"/>
    <col min="4074" max="4326" width="9.140625" style="1"/>
    <col min="4327" max="4329" width="20.7109375" style="1" customWidth="1"/>
    <col min="4330" max="4582" width="9.140625" style="1"/>
    <col min="4583" max="4585" width="20.7109375" style="1" customWidth="1"/>
    <col min="4586" max="4838" width="9.140625" style="1"/>
    <col min="4839" max="4841" width="20.7109375" style="1" customWidth="1"/>
    <col min="4842" max="5094" width="9.140625" style="1"/>
    <col min="5095" max="5097" width="20.7109375" style="1" customWidth="1"/>
    <col min="5098" max="5350" width="9.140625" style="1"/>
    <col min="5351" max="5353" width="20.7109375" style="1" customWidth="1"/>
    <col min="5354" max="5606" width="9.140625" style="1"/>
    <col min="5607" max="5609" width="20.7109375" style="1" customWidth="1"/>
    <col min="5610" max="5862" width="9.140625" style="1"/>
    <col min="5863" max="5865" width="20.7109375" style="1" customWidth="1"/>
    <col min="5866" max="6118" width="9.140625" style="1"/>
    <col min="6119" max="6121" width="20.7109375" style="1" customWidth="1"/>
    <col min="6122" max="6374" width="9.140625" style="1"/>
    <col min="6375" max="6377" width="20.7109375" style="1" customWidth="1"/>
    <col min="6378" max="6630" width="9.140625" style="1"/>
    <col min="6631" max="6633" width="20.7109375" style="1" customWidth="1"/>
    <col min="6634" max="6886" width="9.140625" style="1"/>
    <col min="6887" max="6889" width="20.7109375" style="1" customWidth="1"/>
    <col min="6890" max="7142" width="9.140625" style="1"/>
    <col min="7143" max="7145" width="20.7109375" style="1" customWidth="1"/>
    <col min="7146" max="7398" width="9.140625" style="1"/>
    <col min="7399" max="7401" width="20.7109375" style="1" customWidth="1"/>
    <col min="7402" max="7654" width="9.140625" style="1"/>
    <col min="7655" max="7657" width="20.7109375" style="1" customWidth="1"/>
    <col min="7658" max="7910" width="9.140625" style="1"/>
    <col min="7911" max="7913" width="20.7109375" style="1" customWidth="1"/>
    <col min="7914" max="8166" width="9.140625" style="1"/>
    <col min="8167" max="8169" width="20.7109375" style="1" customWidth="1"/>
    <col min="8170" max="8422" width="9.140625" style="1"/>
    <col min="8423" max="8425" width="20.7109375" style="1" customWidth="1"/>
    <col min="8426" max="8678" width="9.140625" style="1"/>
    <col min="8679" max="8681" width="20.7109375" style="1" customWidth="1"/>
    <col min="8682" max="8934" width="9.140625" style="1"/>
    <col min="8935" max="8937" width="20.7109375" style="1" customWidth="1"/>
    <col min="8938" max="9190" width="9.140625" style="1"/>
    <col min="9191" max="9193" width="20.7109375" style="1" customWidth="1"/>
    <col min="9194" max="9446" width="9.140625" style="1"/>
    <col min="9447" max="9449" width="20.7109375" style="1" customWidth="1"/>
    <col min="9450" max="9702" width="9.140625" style="1"/>
    <col min="9703" max="9705" width="20.7109375" style="1" customWidth="1"/>
    <col min="9706" max="9958" width="9.140625" style="1"/>
    <col min="9959" max="9961" width="20.7109375" style="1" customWidth="1"/>
    <col min="9962" max="10214" width="9.140625" style="1"/>
    <col min="10215" max="10217" width="20.7109375" style="1" customWidth="1"/>
    <col min="10218" max="10470" width="9.140625" style="1"/>
    <col min="10471" max="10473" width="20.7109375" style="1" customWidth="1"/>
    <col min="10474" max="10726" width="9.140625" style="1"/>
    <col min="10727" max="10729" width="20.7109375" style="1" customWidth="1"/>
    <col min="10730" max="10982" width="9.140625" style="1"/>
    <col min="10983" max="10985" width="20.7109375" style="1" customWidth="1"/>
    <col min="10986" max="11238" width="9.140625" style="1"/>
    <col min="11239" max="11241" width="20.7109375" style="1" customWidth="1"/>
    <col min="11242" max="11494" width="9.140625" style="1"/>
    <col min="11495" max="11497" width="20.7109375" style="1" customWidth="1"/>
    <col min="11498" max="11750" width="9.140625" style="1"/>
    <col min="11751" max="11753" width="20.7109375" style="1" customWidth="1"/>
    <col min="11754" max="12006" width="9.140625" style="1"/>
    <col min="12007" max="12009" width="20.7109375" style="1" customWidth="1"/>
    <col min="12010" max="12262" width="9.140625" style="1"/>
    <col min="12263" max="12265" width="20.7109375" style="1" customWidth="1"/>
    <col min="12266" max="12518" width="9.140625" style="1"/>
    <col min="12519" max="12521" width="20.7109375" style="1" customWidth="1"/>
    <col min="12522" max="12774" width="9.140625" style="1"/>
    <col min="12775" max="12777" width="20.7109375" style="1" customWidth="1"/>
    <col min="12778" max="13030" width="9.140625" style="1"/>
    <col min="13031" max="13033" width="20.7109375" style="1" customWidth="1"/>
    <col min="13034" max="13286" width="9.140625" style="1"/>
    <col min="13287" max="13289" width="20.7109375" style="1" customWidth="1"/>
    <col min="13290" max="13542" width="9.140625" style="1"/>
    <col min="13543" max="13545" width="20.7109375" style="1" customWidth="1"/>
    <col min="13546" max="13798" width="9.140625" style="1"/>
    <col min="13799" max="13801" width="20.7109375" style="1" customWidth="1"/>
    <col min="13802" max="14054" width="9.140625" style="1"/>
    <col min="14055" max="14057" width="20.7109375" style="1" customWidth="1"/>
    <col min="14058" max="14310" width="9.140625" style="1"/>
    <col min="14311" max="14313" width="20.7109375" style="1" customWidth="1"/>
    <col min="14314" max="14566" width="9.140625" style="1"/>
    <col min="14567" max="14569" width="20.7109375" style="1" customWidth="1"/>
    <col min="14570" max="14822" width="9.140625" style="1"/>
    <col min="14823" max="14825" width="20.7109375" style="1" customWidth="1"/>
    <col min="14826" max="15078" width="9.140625" style="1"/>
    <col min="15079" max="15081" width="20.7109375" style="1" customWidth="1"/>
    <col min="15082" max="15334" width="9.140625" style="1"/>
    <col min="15335" max="15337" width="20.7109375" style="1" customWidth="1"/>
    <col min="15338" max="15590" width="9.140625" style="1"/>
    <col min="15591" max="15593" width="20.7109375" style="1" customWidth="1"/>
    <col min="15594" max="15846" width="9.140625" style="1"/>
    <col min="15847" max="15849" width="20.7109375" style="1" customWidth="1"/>
    <col min="15850" max="16102" width="9.140625" style="1"/>
    <col min="16103" max="16105" width="20.7109375" style="1" customWidth="1"/>
    <col min="16106" max="16357" width="9.140625" style="1"/>
    <col min="16358" max="16359" width="9.140625" style="1" customWidth="1"/>
    <col min="16360" max="16384" width="9.140625" style="1"/>
  </cols>
  <sheetData>
    <row r="1" spans="1:2" x14ac:dyDescent="0.3">
      <c r="A1" s="152" t="s">
        <v>142</v>
      </c>
      <c r="B1" s="153"/>
    </row>
    <row r="2" spans="1:2" x14ac:dyDescent="0.3">
      <c r="A2" s="7"/>
      <c r="B2" s="8"/>
    </row>
    <row r="3" spans="1:2" x14ac:dyDescent="0.3">
      <c r="A3" s="110" t="s">
        <v>108</v>
      </c>
      <c r="B3" s="109">
        <v>9635</v>
      </c>
    </row>
    <row r="4" spans="1:2" x14ac:dyDescent="0.3">
      <c r="A4" s="110" t="s">
        <v>109</v>
      </c>
      <c r="B4" s="109">
        <v>3330</v>
      </c>
    </row>
    <row r="5" spans="1:2" x14ac:dyDescent="0.3">
      <c r="A5" s="7"/>
      <c r="B5" s="8"/>
    </row>
    <row r="6" spans="1:2" x14ac:dyDescent="0.3">
      <c r="A6" s="152" t="s">
        <v>143</v>
      </c>
      <c r="B6" s="153"/>
    </row>
    <row r="7" spans="1:2" x14ac:dyDescent="0.3">
      <c r="A7" s="7"/>
      <c r="B7" s="8"/>
    </row>
    <row r="8" spans="1:2" x14ac:dyDescent="0.3">
      <c r="A8" s="110" t="s">
        <v>110</v>
      </c>
      <c r="B8" s="109">
        <f>9635+50</f>
        <v>9685</v>
      </c>
    </row>
    <row r="9" spans="1:2" x14ac:dyDescent="0.3">
      <c r="A9" s="110" t="s">
        <v>141</v>
      </c>
      <c r="B9" s="109">
        <f>3330+50</f>
        <v>3380</v>
      </c>
    </row>
    <row r="10" spans="1:2" x14ac:dyDescent="0.3">
      <c r="A10" s="61"/>
      <c r="B10" s="111">
        <f>SUM(B3:B4)</f>
        <v>12965</v>
      </c>
    </row>
    <row r="132" spans="1:6" s="20" customFormat="1" x14ac:dyDescent="0.3">
      <c r="A132" s="4"/>
      <c r="B132" s="5"/>
      <c r="C132" s="1"/>
    </row>
    <row r="142" spans="1:6" x14ac:dyDescent="0.3">
      <c r="F142" s="2"/>
    </row>
  </sheetData>
  <sortState ref="A1:B3">
    <sortCondition ref="A3"/>
  </sortState>
  <mergeCells count="2">
    <mergeCell ref="A6:B6"/>
    <mergeCell ref="A1:B1"/>
  </mergeCells>
  <phoneticPr fontId="3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&amp;C&amp;A</oddHeader>
    <oddFooter>&amp;C &amp;P από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467"/>
  <sheetViews>
    <sheetView view="pageBreakPreview" zoomScaleNormal="100" zoomScaleSheetLayoutView="100" workbookViewId="0">
      <selection activeCell="K28" sqref="K28"/>
    </sheetView>
  </sheetViews>
  <sheetFormatPr defaultRowHeight="12.75" x14ac:dyDescent="0.2"/>
  <cols>
    <col min="1" max="1" width="10.5703125" style="60" customWidth="1"/>
    <col min="2" max="2" width="12.42578125" style="57" customWidth="1"/>
    <col min="3" max="3" width="7" style="29" customWidth="1"/>
    <col min="4" max="4" width="7.5703125" style="58" customWidth="1"/>
    <col min="5" max="5" width="7.7109375" style="58" hidden="1" customWidth="1"/>
    <col min="6" max="6" width="7" style="59" customWidth="1"/>
    <col min="7" max="8" width="7.7109375" style="29" customWidth="1"/>
    <col min="9" max="9" width="8.28515625" style="29" customWidth="1"/>
    <col min="10" max="10" width="8.140625" style="29" customWidth="1"/>
    <col min="11" max="11" width="9.140625" style="29" customWidth="1"/>
    <col min="12" max="12" width="7.85546875" style="29" customWidth="1"/>
    <col min="13" max="13" width="7.42578125" style="31" customWidth="1"/>
    <col min="14" max="17" width="9.140625" style="31"/>
    <col min="18" max="18" width="9.42578125" style="31" customWidth="1"/>
    <col min="19" max="19" width="0" style="31" hidden="1" customWidth="1"/>
    <col min="20" max="198" width="9.140625" style="31"/>
    <col min="199" max="199" width="14.85546875" style="31" customWidth="1"/>
    <col min="200" max="200" width="13.7109375" style="31" customWidth="1"/>
    <col min="201" max="201" width="13.85546875" style="31" customWidth="1"/>
    <col min="202" max="202" width="10.5703125" style="31" customWidth="1"/>
    <col min="203" max="203" width="9.85546875" style="31" customWidth="1"/>
    <col min="204" max="204" width="10.42578125" style="31" customWidth="1"/>
    <col min="205" max="205" width="9.85546875" style="31" customWidth="1"/>
    <col min="206" max="206" width="10.85546875" style="31" customWidth="1"/>
    <col min="207" max="208" width="11.28515625" style="31" customWidth="1"/>
    <col min="209" max="209" width="10.42578125" style="31" customWidth="1"/>
    <col min="210" max="210" width="11.140625" style="31" customWidth="1"/>
    <col min="211" max="454" width="9.140625" style="31"/>
    <col min="455" max="455" width="14.85546875" style="31" customWidth="1"/>
    <col min="456" max="456" width="13.7109375" style="31" customWidth="1"/>
    <col min="457" max="457" width="13.85546875" style="31" customWidth="1"/>
    <col min="458" max="458" width="10.5703125" style="31" customWidth="1"/>
    <col min="459" max="459" width="9.85546875" style="31" customWidth="1"/>
    <col min="460" max="460" width="10.42578125" style="31" customWidth="1"/>
    <col min="461" max="461" width="9.85546875" style="31" customWidth="1"/>
    <col min="462" max="462" width="10.85546875" style="31" customWidth="1"/>
    <col min="463" max="464" width="11.28515625" style="31" customWidth="1"/>
    <col min="465" max="465" width="10.42578125" style="31" customWidth="1"/>
    <col min="466" max="466" width="11.140625" style="31" customWidth="1"/>
    <col min="467" max="710" width="9.140625" style="31"/>
    <col min="711" max="711" width="14.85546875" style="31" customWidth="1"/>
    <col min="712" max="712" width="13.7109375" style="31" customWidth="1"/>
    <col min="713" max="713" width="13.85546875" style="31" customWidth="1"/>
    <col min="714" max="714" width="10.5703125" style="31" customWidth="1"/>
    <col min="715" max="715" width="9.85546875" style="31" customWidth="1"/>
    <col min="716" max="716" width="10.42578125" style="31" customWidth="1"/>
    <col min="717" max="717" width="9.85546875" style="31" customWidth="1"/>
    <col min="718" max="718" width="10.85546875" style="31" customWidth="1"/>
    <col min="719" max="720" width="11.28515625" style="31" customWidth="1"/>
    <col min="721" max="721" width="10.42578125" style="31" customWidth="1"/>
    <col min="722" max="722" width="11.140625" style="31" customWidth="1"/>
    <col min="723" max="966" width="9.140625" style="31"/>
    <col min="967" max="967" width="14.85546875" style="31" customWidth="1"/>
    <col min="968" max="968" width="13.7109375" style="31" customWidth="1"/>
    <col min="969" max="969" width="13.85546875" style="31" customWidth="1"/>
    <col min="970" max="970" width="10.5703125" style="31" customWidth="1"/>
    <col min="971" max="971" width="9.85546875" style="31" customWidth="1"/>
    <col min="972" max="972" width="10.42578125" style="31" customWidth="1"/>
    <col min="973" max="973" width="9.85546875" style="31" customWidth="1"/>
    <col min="974" max="974" width="10.85546875" style="31" customWidth="1"/>
    <col min="975" max="976" width="11.28515625" style="31" customWidth="1"/>
    <col min="977" max="977" width="10.42578125" style="31" customWidth="1"/>
    <col min="978" max="978" width="11.140625" style="31" customWidth="1"/>
    <col min="979" max="1222" width="9.140625" style="31"/>
    <col min="1223" max="1223" width="14.85546875" style="31" customWidth="1"/>
    <col min="1224" max="1224" width="13.7109375" style="31" customWidth="1"/>
    <col min="1225" max="1225" width="13.85546875" style="31" customWidth="1"/>
    <col min="1226" max="1226" width="10.5703125" style="31" customWidth="1"/>
    <col min="1227" max="1227" width="9.85546875" style="31" customWidth="1"/>
    <col min="1228" max="1228" width="10.42578125" style="31" customWidth="1"/>
    <col min="1229" max="1229" width="9.85546875" style="31" customWidth="1"/>
    <col min="1230" max="1230" width="10.85546875" style="31" customWidth="1"/>
    <col min="1231" max="1232" width="11.28515625" style="31" customWidth="1"/>
    <col min="1233" max="1233" width="10.42578125" style="31" customWidth="1"/>
    <col min="1234" max="1234" width="11.140625" style="31" customWidth="1"/>
    <col min="1235" max="1478" width="9.140625" style="31"/>
    <col min="1479" max="1479" width="14.85546875" style="31" customWidth="1"/>
    <col min="1480" max="1480" width="13.7109375" style="31" customWidth="1"/>
    <col min="1481" max="1481" width="13.85546875" style="31" customWidth="1"/>
    <col min="1482" max="1482" width="10.5703125" style="31" customWidth="1"/>
    <col min="1483" max="1483" width="9.85546875" style="31" customWidth="1"/>
    <col min="1484" max="1484" width="10.42578125" style="31" customWidth="1"/>
    <col min="1485" max="1485" width="9.85546875" style="31" customWidth="1"/>
    <col min="1486" max="1486" width="10.85546875" style="31" customWidth="1"/>
    <col min="1487" max="1488" width="11.28515625" style="31" customWidth="1"/>
    <col min="1489" max="1489" width="10.42578125" style="31" customWidth="1"/>
    <col min="1490" max="1490" width="11.140625" style="31" customWidth="1"/>
    <col min="1491" max="1734" width="9.140625" style="31"/>
    <col min="1735" max="1735" width="14.85546875" style="31" customWidth="1"/>
    <col min="1736" max="1736" width="13.7109375" style="31" customWidth="1"/>
    <col min="1737" max="1737" width="13.85546875" style="31" customWidth="1"/>
    <col min="1738" max="1738" width="10.5703125" style="31" customWidth="1"/>
    <col min="1739" max="1739" width="9.85546875" style="31" customWidth="1"/>
    <col min="1740" max="1740" width="10.42578125" style="31" customWidth="1"/>
    <col min="1741" max="1741" width="9.85546875" style="31" customWidth="1"/>
    <col min="1742" max="1742" width="10.85546875" style="31" customWidth="1"/>
    <col min="1743" max="1744" width="11.28515625" style="31" customWidth="1"/>
    <col min="1745" max="1745" width="10.42578125" style="31" customWidth="1"/>
    <col min="1746" max="1746" width="11.140625" style="31" customWidth="1"/>
    <col min="1747" max="1990" width="9.140625" style="31"/>
    <col min="1991" max="1991" width="14.85546875" style="31" customWidth="1"/>
    <col min="1992" max="1992" width="13.7109375" style="31" customWidth="1"/>
    <col min="1993" max="1993" width="13.85546875" style="31" customWidth="1"/>
    <col min="1994" max="1994" width="10.5703125" style="31" customWidth="1"/>
    <col min="1995" max="1995" width="9.85546875" style="31" customWidth="1"/>
    <col min="1996" max="1996" width="10.42578125" style="31" customWidth="1"/>
    <col min="1997" max="1997" width="9.85546875" style="31" customWidth="1"/>
    <col min="1998" max="1998" width="10.85546875" style="31" customWidth="1"/>
    <col min="1999" max="2000" width="11.28515625" style="31" customWidth="1"/>
    <col min="2001" max="2001" width="10.42578125" style="31" customWidth="1"/>
    <col min="2002" max="2002" width="11.140625" style="31" customWidth="1"/>
    <col min="2003" max="2246" width="9.140625" style="31"/>
    <col min="2247" max="2247" width="14.85546875" style="31" customWidth="1"/>
    <col min="2248" max="2248" width="13.7109375" style="31" customWidth="1"/>
    <col min="2249" max="2249" width="13.85546875" style="31" customWidth="1"/>
    <col min="2250" max="2250" width="10.5703125" style="31" customWidth="1"/>
    <col min="2251" max="2251" width="9.85546875" style="31" customWidth="1"/>
    <col min="2252" max="2252" width="10.42578125" style="31" customWidth="1"/>
    <col min="2253" max="2253" width="9.85546875" style="31" customWidth="1"/>
    <col min="2254" max="2254" width="10.85546875" style="31" customWidth="1"/>
    <col min="2255" max="2256" width="11.28515625" style="31" customWidth="1"/>
    <col min="2257" max="2257" width="10.42578125" style="31" customWidth="1"/>
    <col min="2258" max="2258" width="11.140625" style="31" customWidth="1"/>
    <col min="2259" max="2502" width="9.140625" style="31"/>
    <col min="2503" max="2503" width="14.85546875" style="31" customWidth="1"/>
    <col min="2504" max="2504" width="13.7109375" style="31" customWidth="1"/>
    <col min="2505" max="2505" width="13.85546875" style="31" customWidth="1"/>
    <col min="2506" max="2506" width="10.5703125" style="31" customWidth="1"/>
    <col min="2507" max="2507" width="9.85546875" style="31" customWidth="1"/>
    <col min="2508" max="2508" width="10.42578125" style="31" customWidth="1"/>
    <col min="2509" max="2509" width="9.85546875" style="31" customWidth="1"/>
    <col min="2510" max="2510" width="10.85546875" style="31" customWidth="1"/>
    <col min="2511" max="2512" width="11.28515625" style="31" customWidth="1"/>
    <col min="2513" max="2513" width="10.42578125" style="31" customWidth="1"/>
    <col min="2514" max="2514" width="11.140625" style="31" customWidth="1"/>
    <col min="2515" max="2758" width="9.140625" style="31"/>
    <col min="2759" max="2759" width="14.85546875" style="31" customWidth="1"/>
    <col min="2760" max="2760" width="13.7109375" style="31" customWidth="1"/>
    <col min="2761" max="2761" width="13.85546875" style="31" customWidth="1"/>
    <col min="2762" max="2762" width="10.5703125" style="31" customWidth="1"/>
    <col min="2763" max="2763" width="9.85546875" style="31" customWidth="1"/>
    <col min="2764" max="2764" width="10.42578125" style="31" customWidth="1"/>
    <col min="2765" max="2765" width="9.85546875" style="31" customWidth="1"/>
    <col min="2766" max="2766" width="10.85546875" style="31" customWidth="1"/>
    <col min="2767" max="2768" width="11.28515625" style="31" customWidth="1"/>
    <col min="2769" max="2769" width="10.42578125" style="31" customWidth="1"/>
    <col min="2770" max="2770" width="11.140625" style="31" customWidth="1"/>
    <col min="2771" max="3014" width="9.140625" style="31"/>
    <col min="3015" max="3015" width="14.85546875" style="31" customWidth="1"/>
    <col min="3016" max="3016" width="13.7109375" style="31" customWidth="1"/>
    <col min="3017" max="3017" width="13.85546875" style="31" customWidth="1"/>
    <col min="3018" max="3018" width="10.5703125" style="31" customWidth="1"/>
    <col min="3019" max="3019" width="9.85546875" style="31" customWidth="1"/>
    <col min="3020" max="3020" width="10.42578125" style="31" customWidth="1"/>
    <col min="3021" max="3021" width="9.85546875" style="31" customWidth="1"/>
    <col min="3022" max="3022" width="10.85546875" style="31" customWidth="1"/>
    <col min="3023" max="3024" width="11.28515625" style="31" customWidth="1"/>
    <col min="3025" max="3025" width="10.42578125" style="31" customWidth="1"/>
    <col min="3026" max="3026" width="11.140625" style="31" customWidth="1"/>
    <col min="3027" max="3270" width="9.140625" style="31"/>
    <col min="3271" max="3271" width="14.85546875" style="31" customWidth="1"/>
    <col min="3272" max="3272" width="13.7109375" style="31" customWidth="1"/>
    <col min="3273" max="3273" width="13.85546875" style="31" customWidth="1"/>
    <col min="3274" max="3274" width="10.5703125" style="31" customWidth="1"/>
    <col min="3275" max="3275" width="9.85546875" style="31" customWidth="1"/>
    <col min="3276" max="3276" width="10.42578125" style="31" customWidth="1"/>
    <col min="3277" max="3277" width="9.85546875" style="31" customWidth="1"/>
    <col min="3278" max="3278" width="10.85546875" style="31" customWidth="1"/>
    <col min="3279" max="3280" width="11.28515625" style="31" customWidth="1"/>
    <col min="3281" max="3281" width="10.42578125" style="31" customWidth="1"/>
    <col min="3282" max="3282" width="11.140625" style="31" customWidth="1"/>
    <col min="3283" max="3526" width="9.140625" style="31"/>
    <col min="3527" max="3527" width="14.85546875" style="31" customWidth="1"/>
    <col min="3528" max="3528" width="13.7109375" style="31" customWidth="1"/>
    <col min="3529" max="3529" width="13.85546875" style="31" customWidth="1"/>
    <col min="3530" max="3530" width="10.5703125" style="31" customWidth="1"/>
    <col min="3531" max="3531" width="9.85546875" style="31" customWidth="1"/>
    <col min="3532" max="3532" width="10.42578125" style="31" customWidth="1"/>
    <col min="3533" max="3533" width="9.85546875" style="31" customWidth="1"/>
    <col min="3534" max="3534" width="10.85546875" style="31" customWidth="1"/>
    <col min="3535" max="3536" width="11.28515625" style="31" customWidth="1"/>
    <col min="3537" max="3537" width="10.42578125" style="31" customWidth="1"/>
    <col min="3538" max="3538" width="11.140625" style="31" customWidth="1"/>
    <col min="3539" max="3782" width="9.140625" style="31"/>
    <col min="3783" max="3783" width="14.85546875" style="31" customWidth="1"/>
    <col min="3784" max="3784" width="13.7109375" style="31" customWidth="1"/>
    <col min="3785" max="3785" width="13.85546875" style="31" customWidth="1"/>
    <col min="3786" max="3786" width="10.5703125" style="31" customWidth="1"/>
    <col min="3787" max="3787" width="9.85546875" style="31" customWidth="1"/>
    <col min="3788" max="3788" width="10.42578125" style="31" customWidth="1"/>
    <col min="3789" max="3789" width="9.85546875" style="31" customWidth="1"/>
    <col min="3790" max="3790" width="10.85546875" style="31" customWidth="1"/>
    <col min="3791" max="3792" width="11.28515625" style="31" customWidth="1"/>
    <col min="3793" max="3793" width="10.42578125" style="31" customWidth="1"/>
    <col min="3794" max="3794" width="11.140625" style="31" customWidth="1"/>
    <col min="3795" max="4038" width="9.140625" style="31"/>
    <col min="4039" max="4039" width="14.85546875" style="31" customWidth="1"/>
    <col min="4040" max="4040" width="13.7109375" style="31" customWidth="1"/>
    <col min="4041" max="4041" width="13.85546875" style="31" customWidth="1"/>
    <col min="4042" max="4042" width="10.5703125" style="31" customWidth="1"/>
    <col min="4043" max="4043" width="9.85546875" style="31" customWidth="1"/>
    <col min="4044" max="4044" width="10.42578125" style="31" customWidth="1"/>
    <col min="4045" max="4045" width="9.85546875" style="31" customWidth="1"/>
    <col min="4046" max="4046" width="10.85546875" style="31" customWidth="1"/>
    <col min="4047" max="4048" width="11.28515625" style="31" customWidth="1"/>
    <col min="4049" max="4049" width="10.42578125" style="31" customWidth="1"/>
    <col min="4050" max="4050" width="11.140625" style="31" customWidth="1"/>
    <col min="4051" max="4294" width="9.140625" style="31"/>
    <col min="4295" max="4295" width="14.85546875" style="31" customWidth="1"/>
    <col min="4296" max="4296" width="13.7109375" style="31" customWidth="1"/>
    <col min="4297" max="4297" width="13.85546875" style="31" customWidth="1"/>
    <col min="4298" max="4298" width="10.5703125" style="31" customWidth="1"/>
    <col min="4299" max="4299" width="9.85546875" style="31" customWidth="1"/>
    <col min="4300" max="4300" width="10.42578125" style="31" customWidth="1"/>
    <col min="4301" max="4301" width="9.85546875" style="31" customWidth="1"/>
    <col min="4302" max="4302" width="10.85546875" style="31" customWidth="1"/>
    <col min="4303" max="4304" width="11.28515625" style="31" customWidth="1"/>
    <col min="4305" max="4305" width="10.42578125" style="31" customWidth="1"/>
    <col min="4306" max="4306" width="11.140625" style="31" customWidth="1"/>
    <col min="4307" max="4550" width="9.140625" style="31"/>
    <col min="4551" max="4551" width="14.85546875" style="31" customWidth="1"/>
    <col min="4552" max="4552" width="13.7109375" style="31" customWidth="1"/>
    <col min="4553" max="4553" width="13.85546875" style="31" customWidth="1"/>
    <col min="4554" max="4554" width="10.5703125" style="31" customWidth="1"/>
    <col min="4555" max="4555" width="9.85546875" style="31" customWidth="1"/>
    <col min="4556" max="4556" width="10.42578125" style="31" customWidth="1"/>
    <col min="4557" max="4557" width="9.85546875" style="31" customWidth="1"/>
    <col min="4558" max="4558" width="10.85546875" style="31" customWidth="1"/>
    <col min="4559" max="4560" width="11.28515625" style="31" customWidth="1"/>
    <col min="4561" max="4561" width="10.42578125" style="31" customWidth="1"/>
    <col min="4562" max="4562" width="11.140625" style="31" customWidth="1"/>
    <col min="4563" max="4806" width="9.140625" style="31"/>
    <col min="4807" max="4807" width="14.85546875" style="31" customWidth="1"/>
    <col min="4808" max="4808" width="13.7109375" style="31" customWidth="1"/>
    <col min="4809" max="4809" width="13.85546875" style="31" customWidth="1"/>
    <col min="4810" max="4810" width="10.5703125" style="31" customWidth="1"/>
    <col min="4811" max="4811" width="9.85546875" style="31" customWidth="1"/>
    <col min="4812" max="4812" width="10.42578125" style="31" customWidth="1"/>
    <col min="4813" max="4813" width="9.85546875" style="31" customWidth="1"/>
    <col min="4814" max="4814" width="10.85546875" style="31" customWidth="1"/>
    <col min="4815" max="4816" width="11.28515625" style="31" customWidth="1"/>
    <col min="4817" max="4817" width="10.42578125" style="31" customWidth="1"/>
    <col min="4818" max="4818" width="11.140625" style="31" customWidth="1"/>
    <col min="4819" max="5062" width="9.140625" style="31"/>
    <col min="5063" max="5063" width="14.85546875" style="31" customWidth="1"/>
    <col min="5064" max="5064" width="13.7109375" style="31" customWidth="1"/>
    <col min="5065" max="5065" width="13.85546875" style="31" customWidth="1"/>
    <col min="5066" max="5066" width="10.5703125" style="31" customWidth="1"/>
    <col min="5067" max="5067" width="9.85546875" style="31" customWidth="1"/>
    <col min="5068" max="5068" width="10.42578125" style="31" customWidth="1"/>
    <col min="5069" max="5069" width="9.85546875" style="31" customWidth="1"/>
    <col min="5070" max="5070" width="10.85546875" style="31" customWidth="1"/>
    <col min="5071" max="5072" width="11.28515625" style="31" customWidth="1"/>
    <col min="5073" max="5073" width="10.42578125" style="31" customWidth="1"/>
    <col min="5074" max="5074" width="11.140625" style="31" customWidth="1"/>
    <col min="5075" max="5318" width="9.140625" style="31"/>
    <col min="5319" max="5319" width="14.85546875" style="31" customWidth="1"/>
    <col min="5320" max="5320" width="13.7109375" style="31" customWidth="1"/>
    <col min="5321" max="5321" width="13.85546875" style="31" customWidth="1"/>
    <col min="5322" max="5322" width="10.5703125" style="31" customWidth="1"/>
    <col min="5323" max="5323" width="9.85546875" style="31" customWidth="1"/>
    <col min="5324" max="5324" width="10.42578125" style="31" customWidth="1"/>
    <col min="5325" max="5325" width="9.85546875" style="31" customWidth="1"/>
    <col min="5326" max="5326" width="10.85546875" style="31" customWidth="1"/>
    <col min="5327" max="5328" width="11.28515625" style="31" customWidth="1"/>
    <col min="5329" max="5329" width="10.42578125" style="31" customWidth="1"/>
    <col min="5330" max="5330" width="11.140625" style="31" customWidth="1"/>
    <col min="5331" max="5574" width="9.140625" style="31"/>
    <col min="5575" max="5575" width="14.85546875" style="31" customWidth="1"/>
    <col min="5576" max="5576" width="13.7109375" style="31" customWidth="1"/>
    <col min="5577" max="5577" width="13.85546875" style="31" customWidth="1"/>
    <col min="5578" max="5578" width="10.5703125" style="31" customWidth="1"/>
    <col min="5579" max="5579" width="9.85546875" style="31" customWidth="1"/>
    <col min="5580" max="5580" width="10.42578125" style="31" customWidth="1"/>
    <col min="5581" max="5581" width="9.85546875" style="31" customWidth="1"/>
    <col min="5582" max="5582" width="10.85546875" style="31" customWidth="1"/>
    <col min="5583" max="5584" width="11.28515625" style="31" customWidth="1"/>
    <col min="5585" max="5585" width="10.42578125" style="31" customWidth="1"/>
    <col min="5586" max="5586" width="11.140625" style="31" customWidth="1"/>
    <col min="5587" max="5830" width="9.140625" style="31"/>
    <col min="5831" max="5831" width="14.85546875" style="31" customWidth="1"/>
    <col min="5832" max="5832" width="13.7109375" style="31" customWidth="1"/>
    <col min="5833" max="5833" width="13.85546875" style="31" customWidth="1"/>
    <col min="5834" max="5834" width="10.5703125" style="31" customWidth="1"/>
    <col min="5835" max="5835" width="9.85546875" style="31" customWidth="1"/>
    <col min="5836" max="5836" width="10.42578125" style="31" customWidth="1"/>
    <col min="5837" max="5837" width="9.85546875" style="31" customWidth="1"/>
    <col min="5838" max="5838" width="10.85546875" style="31" customWidth="1"/>
    <col min="5839" max="5840" width="11.28515625" style="31" customWidth="1"/>
    <col min="5841" max="5841" width="10.42578125" style="31" customWidth="1"/>
    <col min="5842" max="5842" width="11.140625" style="31" customWidth="1"/>
    <col min="5843" max="6086" width="9.140625" style="31"/>
    <col min="6087" max="6087" width="14.85546875" style="31" customWidth="1"/>
    <col min="6088" max="6088" width="13.7109375" style="31" customWidth="1"/>
    <col min="6089" max="6089" width="13.85546875" style="31" customWidth="1"/>
    <col min="6090" max="6090" width="10.5703125" style="31" customWidth="1"/>
    <col min="6091" max="6091" width="9.85546875" style="31" customWidth="1"/>
    <col min="6092" max="6092" width="10.42578125" style="31" customWidth="1"/>
    <col min="6093" max="6093" width="9.85546875" style="31" customWidth="1"/>
    <col min="6094" max="6094" width="10.85546875" style="31" customWidth="1"/>
    <col min="6095" max="6096" width="11.28515625" style="31" customWidth="1"/>
    <col min="6097" max="6097" width="10.42578125" style="31" customWidth="1"/>
    <col min="6098" max="6098" width="11.140625" style="31" customWidth="1"/>
    <col min="6099" max="6342" width="9.140625" style="31"/>
    <col min="6343" max="6343" width="14.85546875" style="31" customWidth="1"/>
    <col min="6344" max="6344" width="13.7109375" style="31" customWidth="1"/>
    <col min="6345" max="6345" width="13.85546875" style="31" customWidth="1"/>
    <col min="6346" max="6346" width="10.5703125" style="31" customWidth="1"/>
    <col min="6347" max="6347" width="9.85546875" style="31" customWidth="1"/>
    <col min="6348" max="6348" width="10.42578125" style="31" customWidth="1"/>
    <col min="6349" max="6349" width="9.85546875" style="31" customWidth="1"/>
    <col min="6350" max="6350" width="10.85546875" style="31" customWidth="1"/>
    <col min="6351" max="6352" width="11.28515625" style="31" customWidth="1"/>
    <col min="6353" max="6353" width="10.42578125" style="31" customWidth="1"/>
    <col min="6354" max="6354" width="11.140625" style="31" customWidth="1"/>
    <col min="6355" max="6598" width="9.140625" style="31"/>
    <col min="6599" max="6599" width="14.85546875" style="31" customWidth="1"/>
    <col min="6600" max="6600" width="13.7109375" style="31" customWidth="1"/>
    <col min="6601" max="6601" width="13.85546875" style="31" customWidth="1"/>
    <col min="6602" max="6602" width="10.5703125" style="31" customWidth="1"/>
    <col min="6603" max="6603" width="9.85546875" style="31" customWidth="1"/>
    <col min="6604" max="6604" width="10.42578125" style="31" customWidth="1"/>
    <col min="6605" max="6605" width="9.85546875" style="31" customWidth="1"/>
    <col min="6606" max="6606" width="10.85546875" style="31" customWidth="1"/>
    <col min="6607" max="6608" width="11.28515625" style="31" customWidth="1"/>
    <col min="6609" max="6609" width="10.42578125" style="31" customWidth="1"/>
    <col min="6610" max="6610" width="11.140625" style="31" customWidth="1"/>
    <col min="6611" max="6854" width="9.140625" style="31"/>
    <col min="6855" max="6855" width="14.85546875" style="31" customWidth="1"/>
    <col min="6856" max="6856" width="13.7109375" style="31" customWidth="1"/>
    <col min="6857" max="6857" width="13.85546875" style="31" customWidth="1"/>
    <col min="6858" max="6858" width="10.5703125" style="31" customWidth="1"/>
    <col min="6859" max="6859" width="9.85546875" style="31" customWidth="1"/>
    <col min="6860" max="6860" width="10.42578125" style="31" customWidth="1"/>
    <col min="6861" max="6861" width="9.85546875" style="31" customWidth="1"/>
    <col min="6862" max="6862" width="10.85546875" style="31" customWidth="1"/>
    <col min="6863" max="6864" width="11.28515625" style="31" customWidth="1"/>
    <col min="6865" max="6865" width="10.42578125" style="31" customWidth="1"/>
    <col min="6866" max="6866" width="11.140625" style="31" customWidth="1"/>
    <col min="6867" max="7110" width="9.140625" style="31"/>
    <col min="7111" max="7111" width="14.85546875" style="31" customWidth="1"/>
    <col min="7112" max="7112" width="13.7109375" style="31" customWidth="1"/>
    <col min="7113" max="7113" width="13.85546875" style="31" customWidth="1"/>
    <col min="7114" max="7114" width="10.5703125" style="31" customWidth="1"/>
    <col min="7115" max="7115" width="9.85546875" style="31" customWidth="1"/>
    <col min="7116" max="7116" width="10.42578125" style="31" customWidth="1"/>
    <col min="7117" max="7117" width="9.85546875" style="31" customWidth="1"/>
    <col min="7118" max="7118" width="10.85546875" style="31" customWidth="1"/>
    <col min="7119" max="7120" width="11.28515625" style="31" customWidth="1"/>
    <col min="7121" max="7121" width="10.42578125" style="31" customWidth="1"/>
    <col min="7122" max="7122" width="11.140625" style="31" customWidth="1"/>
    <col min="7123" max="7366" width="9.140625" style="31"/>
    <col min="7367" max="7367" width="14.85546875" style="31" customWidth="1"/>
    <col min="7368" max="7368" width="13.7109375" style="31" customWidth="1"/>
    <col min="7369" max="7369" width="13.85546875" style="31" customWidth="1"/>
    <col min="7370" max="7370" width="10.5703125" style="31" customWidth="1"/>
    <col min="7371" max="7371" width="9.85546875" style="31" customWidth="1"/>
    <col min="7372" max="7372" width="10.42578125" style="31" customWidth="1"/>
    <col min="7373" max="7373" width="9.85546875" style="31" customWidth="1"/>
    <col min="7374" max="7374" width="10.85546875" style="31" customWidth="1"/>
    <col min="7375" max="7376" width="11.28515625" style="31" customWidth="1"/>
    <col min="7377" max="7377" width="10.42578125" style="31" customWidth="1"/>
    <col min="7378" max="7378" width="11.140625" style="31" customWidth="1"/>
    <col min="7379" max="7622" width="9.140625" style="31"/>
    <col min="7623" max="7623" width="14.85546875" style="31" customWidth="1"/>
    <col min="7624" max="7624" width="13.7109375" style="31" customWidth="1"/>
    <col min="7625" max="7625" width="13.85546875" style="31" customWidth="1"/>
    <col min="7626" max="7626" width="10.5703125" style="31" customWidth="1"/>
    <col min="7627" max="7627" width="9.85546875" style="31" customWidth="1"/>
    <col min="7628" max="7628" width="10.42578125" style="31" customWidth="1"/>
    <col min="7629" max="7629" width="9.85546875" style="31" customWidth="1"/>
    <col min="7630" max="7630" width="10.85546875" style="31" customWidth="1"/>
    <col min="7631" max="7632" width="11.28515625" style="31" customWidth="1"/>
    <col min="7633" max="7633" width="10.42578125" style="31" customWidth="1"/>
    <col min="7634" max="7634" width="11.140625" style="31" customWidth="1"/>
    <col min="7635" max="7878" width="9.140625" style="31"/>
    <col min="7879" max="7879" width="14.85546875" style="31" customWidth="1"/>
    <col min="7880" max="7880" width="13.7109375" style="31" customWidth="1"/>
    <col min="7881" max="7881" width="13.85546875" style="31" customWidth="1"/>
    <col min="7882" max="7882" width="10.5703125" style="31" customWidth="1"/>
    <col min="7883" max="7883" width="9.85546875" style="31" customWidth="1"/>
    <col min="7884" max="7884" width="10.42578125" style="31" customWidth="1"/>
    <col min="7885" max="7885" width="9.85546875" style="31" customWidth="1"/>
    <col min="7886" max="7886" width="10.85546875" style="31" customWidth="1"/>
    <col min="7887" max="7888" width="11.28515625" style="31" customWidth="1"/>
    <col min="7889" max="7889" width="10.42578125" style="31" customWidth="1"/>
    <col min="7890" max="7890" width="11.140625" style="31" customWidth="1"/>
    <col min="7891" max="8134" width="9.140625" style="31"/>
    <col min="8135" max="8135" width="14.85546875" style="31" customWidth="1"/>
    <col min="8136" max="8136" width="13.7109375" style="31" customWidth="1"/>
    <col min="8137" max="8137" width="13.85546875" style="31" customWidth="1"/>
    <col min="8138" max="8138" width="10.5703125" style="31" customWidth="1"/>
    <col min="8139" max="8139" width="9.85546875" style="31" customWidth="1"/>
    <col min="8140" max="8140" width="10.42578125" style="31" customWidth="1"/>
    <col min="8141" max="8141" width="9.85546875" style="31" customWidth="1"/>
    <col min="8142" max="8142" width="10.85546875" style="31" customWidth="1"/>
    <col min="8143" max="8144" width="11.28515625" style="31" customWidth="1"/>
    <col min="8145" max="8145" width="10.42578125" style="31" customWidth="1"/>
    <col min="8146" max="8146" width="11.140625" style="31" customWidth="1"/>
    <col min="8147" max="8390" width="9.140625" style="31"/>
    <col min="8391" max="8391" width="14.85546875" style="31" customWidth="1"/>
    <col min="8392" max="8392" width="13.7109375" style="31" customWidth="1"/>
    <col min="8393" max="8393" width="13.85546875" style="31" customWidth="1"/>
    <col min="8394" max="8394" width="10.5703125" style="31" customWidth="1"/>
    <col min="8395" max="8395" width="9.85546875" style="31" customWidth="1"/>
    <col min="8396" max="8396" width="10.42578125" style="31" customWidth="1"/>
    <col min="8397" max="8397" width="9.85546875" style="31" customWidth="1"/>
    <col min="8398" max="8398" width="10.85546875" style="31" customWidth="1"/>
    <col min="8399" max="8400" width="11.28515625" style="31" customWidth="1"/>
    <col min="8401" max="8401" width="10.42578125" style="31" customWidth="1"/>
    <col min="8402" max="8402" width="11.140625" style="31" customWidth="1"/>
    <col min="8403" max="8646" width="9.140625" style="31"/>
    <col min="8647" max="8647" width="14.85546875" style="31" customWidth="1"/>
    <col min="8648" max="8648" width="13.7109375" style="31" customWidth="1"/>
    <col min="8649" max="8649" width="13.85546875" style="31" customWidth="1"/>
    <col min="8650" max="8650" width="10.5703125" style="31" customWidth="1"/>
    <col min="8651" max="8651" width="9.85546875" style="31" customWidth="1"/>
    <col min="8652" max="8652" width="10.42578125" style="31" customWidth="1"/>
    <col min="8653" max="8653" width="9.85546875" style="31" customWidth="1"/>
    <col min="8654" max="8654" width="10.85546875" style="31" customWidth="1"/>
    <col min="8655" max="8656" width="11.28515625" style="31" customWidth="1"/>
    <col min="8657" max="8657" width="10.42578125" style="31" customWidth="1"/>
    <col min="8658" max="8658" width="11.140625" style="31" customWidth="1"/>
    <col min="8659" max="8902" width="9.140625" style="31"/>
    <col min="8903" max="8903" width="14.85546875" style="31" customWidth="1"/>
    <col min="8904" max="8904" width="13.7109375" style="31" customWidth="1"/>
    <col min="8905" max="8905" width="13.85546875" style="31" customWidth="1"/>
    <col min="8906" max="8906" width="10.5703125" style="31" customWidth="1"/>
    <col min="8907" max="8907" width="9.85546875" style="31" customWidth="1"/>
    <col min="8908" max="8908" width="10.42578125" style="31" customWidth="1"/>
    <col min="8909" max="8909" width="9.85546875" style="31" customWidth="1"/>
    <col min="8910" max="8910" width="10.85546875" style="31" customWidth="1"/>
    <col min="8911" max="8912" width="11.28515625" style="31" customWidth="1"/>
    <col min="8913" max="8913" width="10.42578125" style="31" customWidth="1"/>
    <col min="8914" max="8914" width="11.140625" style="31" customWidth="1"/>
    <col min="8915" max="9158" width="9.140625" style="31"/>
    <col min="9159" max="9159" width="14.85546875" style="31" customWidth="1"/>
    <col min="9160" max="9160" width="13.7109375" style="31" customWidth="1"/>
    <col min="9161" max="9161" width="13.85546875" style="31" customWidth="1"/>
    <col min="9162" max="9162" width="10.5703125" style="31" customWidth="1"/>
    <col min="9163" max="9163" width="9.85546875" style="31" customWidth="1"/>
    <col min="9164" max="9164" width="10.42578125" style="31" customWidth="1"/>
    <col min="9165" max="9165" width="9.85546875" style="31" customWidth="1"/>
    <col min="9166" max="9166" width="10.85546875" style="31" customWidth="1"/>
    <col min="9167" max="9168" width="11.28515625" style="31" customWidth="1"/>
    <col min="9169" max="9169" width="10.42578125" style="31" customWidth="1"/>
    <col min="9170" max="9170" width="11.140625" style="31" customWidth="1"/>
    <col min="9171" max="9414" width="9.140625" style="31"/>
    <col min="9415" max="9415" width="14.85546875" style="31" customWidth="1"/>
    <col min="9416" max="9416" width="13.7109375" style="31" customWidth="1"/>
    <col min="9417" max="9417" width="13.85546875" style="31" customWidth="1"/>
    <col min="9418" max="9418" width="10.5703125" style="31" customWidth="1"/>
    <col min="9419" max="9419" width="9.85546875" style="31" customWidth="1"/>
    <col min="9420" max="9420" width="10.42578125" style="31" customWidth="1"/>
    <col min="9421" max="9421" width="9.85546875" style="31" customWidth="1"/>
    <col min="9422" max="9422" width="10.85546875" style="31" customWidth="1"/>
    <col min="9423" max="9424" width="11.28515625" style="31" customWidth="1"/>
    <col min="9425" max="9425" width="10.42578125" style="31" customWidth="1"/>
    <col min="9426" max="9426" width="11.140625" style="31" customWidth="1"/>
    <col min="9427" max="9670" width="9.140625" style="31"/>
    <col min="9671" max="9671" width="14.85546875" style="31" customWidth="1"/>
    <col min="9672" max="9672" width="13.7109375" style="31" customWidth="1"/>
    <col min="9673" max="9673" width="13.85546875" style="31" customWidth="1"/>
    <col min="9674" max="9674" width="10.5703125" style="31" customWidth="1"/>
    <col min="9675" max="9675" width="9.85546875" style="31" customWidth="1"/>
    <col min="9676" max="9676" width="10.42578125" style="31" customWidth="1"/>
    <col min="9677" max="9677" width="9.85546875" style="31" customWidth="1"/>
    <col min="9678" max="9678" width="10.85546875" style="31" customWidth="1"/>
    <col min="9679" max="9680" width="11.28515625" style="31" customWidth="1"/>
    <col min="9681" max="9681" width="10.42578125" style="31" customWidth="1"/>
    <col min="9682" max="9682" width="11.140625" style="31" customWidth="1"/>
    <col min="9683" max="9926" width="9.140625" style="31"/>
    <col min="9927" max="9927" width="14.85546875" style="31" customWidth="1"/>
    <col min="9928" max="9928" width="13.7109375" style="31" customWidth="1"/>
    <col min="9929" max="9929" width="13.85546875" style="31" customWidth="1"/>
    <col min="9930" max="9930" width="10.5703125" style="31" customWidth="1"/>
    <col min="9931" max="9931" width="9.85546875" style="31" customWidth="1"/>
    <col min="9932" max="9932" width="10.42578125" style="31" customWidth="1"/>
    <col min="9933" max="9933" width="9.85546875" style="31" customWidth="1"/>
    <col min="9934" max="9934" width="10.85546875" style="31" customWidth="1"/>
    <col min="9935" max="9936" width="11.28515625" style="31" customWidth="1"/>
    <col min="9937" max="9937" width="10.42578125" style="31" customWidth="1"/>
    <col min="9938" max="9938" width="11.140625" style="31" customWidth="1"/>
    <col min="9939" max="10182" width="9.140625" style="31"/>
    <col min="10183" max="10183" width="14.85546875" style="31" customWidth="1"/>
    <col min="10184" max="10184" width="13.7109375" style="31" customWidth="1"/>
    <col min="10185" max="10185" width="13.85546875" style="31" customWidth="1"/>
    <col min="10186" max="10186" width="10.5703125" style="31" customWidth="1"/>
    <col min="10187" max="10187" width="9.85546875" style="31" customWidth="1"/>
    <col min="10188" max="10188" width="10.42578125" style="31" customWidth="1"/>
    <col min="10189" max="10189" width="9.85546875" style="31" customWidth="1"/>
    <col min="10190" max="10190" width="10.85546875" style="31" customWidth="1"/>
    <col min="10191" max="10192" width="11.28515625" style="31" customWidth="1"/>
    <col min="10193" max="10193" width="10.42578125" style="31" customWidth="1"/>
    <col min="10194" max="10194" width="11.140625" style="31" customWidth="1"/>
    <col min="10195" max="10438" width="9.140625" style="31"/>
    <col min="10439" max="10439" width="14.85546875" style="31" customWidth="1"/>
    <col min="10440" max="10440" width="13.7109375" style="31" customWidth="1"/>
    <col min="10441" max="10441" width="13.85546875" style="31" customWidth="1"/>
    <col min="10442" max="10442" width="10.5703125" style="31" customWidth="1"/>
    <col min="10443" max="10443" width="9.85546875" style="31" customWidth="1"/>
    <col min="10444" max="10444" width="10.42578125" style="31" customWidth="1"/>
    <col min="10445" max="10445" width="9.85546875" style="31" customWidth="1"/>
    <col min="10446" max="10446" width="10.85546875" style="31" customWidth="1"/>
    <col min="10447" max="10448" width="11.28515625" style="31" customWidth="1"/>
    <col min="10449" max="10449" width="10.42578125" style="31" customWidth="1"/>
    <col min="10450" max="10450" width="11.140625" style="31" customWidth="1"/>
    <col min="10451" max="10694" width="9.140625" style="31"/>
    <col min="10695" max="10695" width="14.85546875" style="31" customWidth="1"/>
    <col min="10696" max="10696" width="13.7109375" style="31" customWidth="1"/>
    <col min="10697" max="10697" width="13.85546875" style="31" customWidth="1"/>
    <col min="10698" max="10698" width="10.5703125" style="31" customWidth="1"/>
    <col min="10699" max="10699" width="9.85546875" style="31" customWidth="1"/>
    <col min="10700" max="10700" width="10.42578125" style="31" customWidth="1"/>
    <col min="10701" max="10701" width="9.85546875" style="31" customWidth="1"/>
    <col min="10702" max="10702" width="10.85546875" style="31" customWidth="1"/>
    <col min="10703" max="10704" width="11.28515625" style="31" customWidth="1"/>
    <col min="10705" max="10705" width="10.42578125" style="31" customWidth="1"/>
    <col min="10706" max="10706" width="11.140625" style="31" customWidth="1"/>
    <col min="10707" max="10950" width="9.140625" style="31"/>
    <col min="10951" max="10951" width="14.85546875" style="31" customWidth="1"/>
    <col min="10952" max="10952" width="13.7109375" style="31" customWidth="1"/>
    <col min="10953" max="10953" width="13.85546875" style="31" customWidth="1"/>
    <col min="10954" max="10954" width="10.5703125" style="31" customWidth="1"/>
    <col min="10955" max="10955" width="9.85546875" style="31" customWidth="1"/>
    <col min="10956" max="10956" width="10.42578125" style="31" customWidth="1"/>
    <col min="10957" max="10957" width="9.85546875" style="31" customWidth="1"/>
    <col min="10958" max="10958" width="10.85546875" style="31" customWidth="1"/>
    <col min="10959" max="10960" width="11.28515625" style="31" customWidth="1"/>
    <col min="10961" max="10961" width="10.42578125" style="31" customWidth="1"/>
    <col min="10962" max="10962" width="11.140625" style="31" customWidth="1"/>
    <col min="10963" max="11206" width="9.140625" style="31"/>
    <col min="11207" max="11207" width="14.85546875" style="31" customWidth="1"/>
    <col min="11208" max="11208" width="13.7109375" style="31" customWidth="1"/>
    <col min="11209" max="11209" width="13.85546875" style="31" customWidth="1"/>
    <col min="11210" max="11210" width="10.5703125" style="31" customWidth="1"/>
    <col min="11211" max="11211" width="9.85546875" style="31" customWidth="1"/>
    <col min="11212" max="11212" width="10.42578125" style="31" customWidth="1"/>
    <col min="11213" max="11213" width="9.85546875" style="31" customWidth="1"/>
    <col min="11214" max="11214" width="10.85546875" style="31" customWidth="1"/>
    <col min="11215" max="11216" width="11.28515625" style="31" customWidth="1"/>
    <col min="11217" max="11217" width="10.42578125" style="31" customWidth="1"/>
    <col min="11218" max="11218" width="11.140625" style="31" customWidth="1"/>
    <col min="11219" max="11462" width="9.140625" style="31"/>
    <col min="11463" max="11463" width="14.85546875" style="31" customWidth="1"/>
    <col min="11464" max="11464" width="13.7109375" style="31" customWidth="1"/>
    <col min="11465" max="11465" width="13.85546875" style="31" customWidth="1"/>
    <col min="11466" max="11466" width="10.5703125" style="31" customWidth="1"/>
    <col min="11467" max="11467" width="9.85546875" style="31" customWidth="1"/>
    <col min="11468" max="11468" width="10.42578125" style="31" customWidth="1"/>
    <col min="11469" max="11469" width="9.85546875" style="31" customWidth="1"/>
    <col min="11470" max="11470" width="10.85546875" style="31" customWidth="1"/>
    <col min="11471" max="11472" width="11.28515625" style="31" customWidth="1"/>
    <col min="11473" max="11473" width="10.42578125" style="31" customWidth="1"/>
    <col min="11474" max="11474" width="11.140625" style="31" customWidth="1"/>
    <col min="11475" max="11718" width="9.140625" style="31"/>
    <col min="11719" max="11719" width="14.85546875" style="31" customWidth="1"/>
    <col min="11720" max="11720" width="13.7109375" style="31" customWidth="1"/>
    <col min="11721" max="11721" width="13.85546875" style="31" customWidth="1"/>
    <col min="11722" max="11722" width="10.5703125" style="31" customWidth="1"/>
    <col min="11723" max="11723" width="9.85546875" style="31" customWidth="1"/>
    <col min="11724" max="11724" width="10.42578125" style="31" customWidth="1"/>
    <col min="11725" max="11725" width="9.85546875" style="31" customWidth="1"/>
    <col min="11726" max="11726" width="10.85546875" style="31" customWidth="1"/>
    <col min="11727" max="11728" width="11.28515625" style="31" customWidth="1"/>
    <col min="11729" max="11729" width="10.42578125" style="31" customWidth="1"/>
    <col min="11730" max="11730" width="11.140625" style="31" customWidth="1"/>
    <col min="11731" max="11974" width="9.140625" style="31"/>
    <col min="11975" max="11975" width="14.85546875" style="31" customWidth="1"/>
    <col min="11976" max="11976" width="13.7109375" style="31" customWidth="1"/>
    <col min="11977" max="11977" width="13.85546875" style="31" customWidth="1"/>
    <col min="11978" max="11978" width="10.5703125" style="31" customWidth="1"/>
    <col min="11979" max="11979" width="9.85546875" style="31" customWidth="1"/>
    <col min="11980" max="11980" width="10.42578125" style="31" customWidth="1"/>
    <col min="11981" max="11981" width="9.85546875" style="31" customWidth="1"/>
    <col min="11982" max="11982" width="10.85546875" style="31" customWidth="1"/>
    <col min="11983" max="11984" width="11.28515625" style="31" customWidth="1"/>
    <col min="11985" max="11985" width="10.42578125" style="31" customWidth="1"/>
    <col min="11986" max="11986" width="11.140625" style="31" customWidth="1"/>
    <col min="11987" max="12230" width="9.140625" style="31"/>
    <col min="12231" max="12231" width="14.85546875" style="31" customWidth="1"/>
    <col min="12232" max="12232" width="13.7109375" style="31" customWidth="1"/>
    <col min="12233" max="12233" width="13.85546875" style="31" customWidth="1"/>
    <col min="12234" max="12234" width="10.5703125" style="31" customWidth="1"/>
    <col min="12235" max="12235" width="9.85546875" style="31" customWidth="1"/>
    <col min="12236" max="12236" width="10.42578125" style="31" customWidth="1"/>
    <col min="12237" max="12237" width="9.85546875" style="31" customWidth="1"/>
    <col min="12238" max="12238" width="10.85546875" style="31" customWidth="1"/>
    <col min="12239" max="12240" width="11.28515625" style="31" customWidth="1"/>
    <col min="12241" max="12241" width="10.42578125" style="31" customWidth="1"/>
    <col min="12242" max="12242" width="11.140625" style="31" customWidth="1"/>
    <col min="12243" max="12486" width="9.140625" style="31"/>
    <col min="12487" max="12487" width="14.85546875" style="31" customWidth="1"/>
    <col min="12488" max="12488" width="13.7109375" style="31" customWidth="1"/>
    <col min="12489" max="12489" width="13.85546875" style="31" customWidth="1"/>
    <col min="12490" max="12490" width="10.5703125" style="31" customWidth="1"/>
    <col min="12491" max="12491" width="9.85546875" style="31" customWidth="1"/>
    <col min="12492" max="12492" width="10.42578125" style="31" customWidth="1"/>
    <col min="12493" max="12493" width="9.85546875" style="31" customWidth="1"/>
    <col min="12494" max="12494" width="10.85546875" style="31" customWidth="1"/>
    <col min="12495" max="12496" width="11.28515625" style="31" customWidth="1"/>
    <col min="12497" max="12497" width="10.42578125" style="31" customWidth="1"/>
    <col min="12498" max="12498" width="11.140625" style="31" customWidth="1"/>
    <col min="12499" max="12742" width="9.140625" style="31"/>
    <col min="12743" max="12743" width="14.85546875" style="31" customWidth="1"/>
    <col min="12744" max="12744" width="13.7109375" style="31" customWidth="1"/>
    <col min="12745" max="12745" width="13.85546875" style="31" customWidth="1"/>
    <col min="12746" max="12746" width="10.5703125" style="31" customWidth="1"/>
    <col min="12747" max="12747" width="9.85546875" style="31" customWidth="1"/>
    <col min="12748" max="12748" width="10.42578125" style="31" customWidth="1"/>
    <col min="12749" max="12749" width="9.85546875" style="31" customWidth="1"/>
    <col min="12750" max="12750" width="10.85546875" style="31" customWidth="1"/>
    <col min="12751" max="12752" width="11.28515625" style="31" customWidth="1"/>
    <col min="12753" max="12753" width="10.42578125" style="31" customWidth="1"/>
    <col min="12754" max="12754" width="11.140625" style="31" customWidth="1"/>
    <col min="12755" max="12998" width="9.140625" style="31"/>
    <col min="12999" max="12999" width="14.85546875" style="31" customWidth="1"/>
    <col min="13000" max="13000" width="13.7109375" style="31" customWidth="1"/>
    <col min="13001" max="13001" width="13.85546875" style="31" customWidth="1"/>
    <col min="13002" max="13002" width="10.5703125" style="31" customWidth="1"/>
    <col min="13003" max="13003" width="9.85546875" style="31" customWidth="1"/>
    <col min="13004" max="13004" width="10.42578125" style="31" customWidth="1"/>
    <col min="13005" max="13005" width="9.85546875" style="31" customWidth="1"/>
    <col min="13006" max="13006" width="10.85546875" style="31" customWidth="1"/>
    <col min="13007" max="13008" width="11.28515625" style="31" customWidth="1"/>
    <col min="13009" max="13009" width="10.42578125" style="31" customWidth="1"/>
    <col min="13010" max="13010" width="11.140625" style="31" customWidth="1"/>
    <col min="13011" max="13254" width="9.140625" style="31"/>
    <col min="13255" max="13255" width="14.85546875" style="31" customWidth="1"/>
    <col min="13256" max="13256" width="13.7109375" style="31" customWidth="1"/>
    <col min="13257" max="13257" width="13.85546875" style="31" customWidth="1"/>
    <col min="13258" max="13258" width="10.5703125" style="31" customWidth="1"/>
    <col min="13259" max="13259" width="9.85546875" style="31" customWidth="1"/>
    <col min="13260" max="13260" width="10.42578125" style="31" customWidth="1"/>
    <col min="13261" max="13261" width="9.85546875" style="31" customWidth="1"/>
    <col min="13262" max="13262" width="10.85546875" style="31" customWidth="1"/>
    <col min="13263" max="13264" width="11.28515625" style="31" customWidth="1"/>
    <col min="13265" max="13265" width="10.42578125" style="31" customWidth="1"/>
    <col min="13266" max="13266" width="11.140625" style="31" customWidth="1"/>
    <col min="13267" max="13510" width="9.140625" style="31"/>
    <col min="13511" max="13511" width="14.85546875" style="31" customWidth="1"/>
    <col min="13512" max="13512" width="13.7109375" style="31" customWidth="1"/>
    <col min="13513" max="13513" width="13.85546875" style="31" customWidth="1"/>
    <col min="13514" max="13514" width="10.5703125" style="31" customWidth="1"/>
    <col min="13515" max="13515" width="9.85546875" style="31" customWidth="1"/>
    <col min="13516" max="13516" width="10.42578125" style="31" customWidth="1"/>
    <col min="13517" max="13517" width="9.85546875" style="31" customWidth="1"/>
    <col min="13518" max="13518" width="10.85546875" style="31" customWidth="1"/>
    <col min="13519" max="13520" width="11.28515625" style="31" customWidth="1"/>
    <col min="13521" max="13521" width="10.42578125" style="31" customWidth="1"/>
    <col min="13522" max="13522" width="11.140625" style="31" customWidth="1"/>
    <col min="13523" max="13766" width="9.140625" style="31"/>
    <col min="13767" max="13767" width="14.85546875" style="31" customWidth="1"/>
    <col min="13768" max="13768" width="13.7109375" style="31" customWidth="1"/>
    <col min="13769" max="13769" width="13.85546875" style="31" customWidth="1"/>
    <col min="13770" max="13770" width="10.5703125" style="31" customWidth="1"/>
    <col min="13771" max="13771" width="9.85546875" style="31" customWidth="1"/>
    <col min="13772" max="13772" width="10.42578125" style="31" customWidth="1"/>
    <col min="13773" max="13773" width="9.85546875" style="31" customWidth="1"/>
    <col min="13774" max="13774" width="10.85546875" style="31" customWidth="1"/>
    <col min="13775" max="13776" width="11.28515625" style="31" customWidth="1"/>
    <col min="13777" max="13777" width="10.42578125" style="31" customWidth="1"/>
    <col min="13778" max="13778" width="11.140625" style="31" customWidth="1"/>
    <col min="13779" max="14022" width="9.140625" style="31"/>
    <col min="14023" max="14023" width="14.85546875" style="31" customWidth="1"/>
    <col min="14024" max="14024" width="13.7109375" style="31" customWidth="1"/>
    <col min="14025" max="14025" width="13.85546875" style="31" customWidth="1"/>
    <col min="14026" max="14026" width="10.5703125" style="31" customWidth="1"/>
    <col min="14027" max="14027" width="9.85546875" style="31" customWidth="1"/>
    <col min="14028" max="14028" width="10.42578125" style="31" customWidth="1"/>
    <col min="14029" max="14029" width="9.85546875" style="31" customWidth="1"/>
    <col min="14030" max="14030" width="10.85546875" style="31" customWidth="1"/>
    <col min="14031" max="14032" width="11.28515625" style="31" customWidth="1"/>
    <col min="14033" max="14033" width="10.42578125" style="31" customWidth="1"/>
    <col min="14034" max="14034" width="11.140625" style="31" customWidth="1"/>
    <col min="14035" max="14278" width="9.140625" style="31"/>
    <col min="14279" max="14279" width="14.85546875" style="31" customWidth="1"/>
    <col min="14280" max="14280" width="13.7109375" style="31" customWidth="1"/>
    <col min="14281" max="14281" width="13.85546875" style="31" customWidth="1"/>
    <col min="14282" max="14282" width="10.5703125" style="31" customWidth="1"/>
    <col min="14283" max="14283" width="9.85546875" style="31" customWidth="1"/>
    <col min="14284" max="14284" width="10.42578125" style="31" customWidth="1"/>
    <col min="14285" max="14285" width="9.85546875" style="31" customWidth="1"/>
    <col min="14286" max="14286" width="10.85546875" style="31" customWidth="1"/>
    <col min="14287" max="14288" width="11.28515625" style="31" customWidth="1"/>
    <col min="14289" max="14289" width="10.42578125" style="31" customWidth="1"/>
    <col min="14290" max="14290" width="11.140625" style="31" customWidth="1"/>
    <col min="14291" max="14534" width="9.140625" style="31"/>
    <col min="14535" max="14535" width="14.85546875" style="31" customWidth="1"/>
    <col min="14536" max="14536" width="13.7109375" style="31" customWidth="1"/>
    <col min="14537" max="14537" width="13.85546875" style="31" customWidth="1"/>
    <col min="14538" max="14538" width="10.5703125" style="31" customWidth="1"/>
    <col min="14539" max="14539" width="9.85546875" style="31" customWidth="1"/>
    <col min="14540" max="14540" width="10.42578125" style="31" customWidth="1"/>
    <col min="14541" max="14541" width="9.85546875" style="31" customWidth="1"/>
    <col min="14542" max="14542" width="10.85546875" style="31" customWidth="1"/>
    <col min="14543" max="14544" width="11.28515625" style="31" customWidth="1"/>
    <col min="14545" max="14545" width="10.42578125" style="31" customWidth="1"/>
    <col min="14546" max="14546" width="11.140625" style="31" customWidth="1"/>
    <col min="14547" max="14790" width="9.140625" style="31"/>
    <col min="14791" max="14791" width="14.85546875" style="31" customWidth="1"/>
    <col min="14792" max="14792" width="13.7109375" style="31" customWidth="1"/>
    <col min="14793" max="14793" width="13.85546875" style="31" customWidth="1"/>
    <col min="14794" max="14794" width="10.5703125" style="31" customWidth="1"/>
    <col min="14795" max="14795" width="9.85546875" style="31" customWidth="1"/>
    <col min="14796" max="14796" width="10.42578125" style="31" customWidth="1"/>
    <col min="14797" max="14797" width="9.85546875" style="31" customWidth="1"/>
    <col min="14798" max="14798" width="10.85546875" style="31" customWidth="1"/>
    <col min="14799" max="14800" width="11.28515625" style="31" customWidth="1"/>
    <col min="14801" max="14801" width="10.42578125" style="31" customWidth="1"/>
    <col min="14802" max="14802" width="11.140625" style="31" customWidth="1"/>
    <col min="14803" max="15046" width="9.140625" style="31"/>
    <col min="15047" max="15047" width="14.85546875" style="31" customWidth="1"/>
    <col min="15048" max="15048" width="13.7109375" style="31" customWidth="1"/>
    <col min="15049" max="15049" width="13.85546875" style="31" customWidth="1"/>
    <col min="15050" max="15050" width="10.5703125" style="31" customWidth="1"/>
    <col min="15051" max="15051" width="9.85546875" style="31" customWidth="1"/>
    <col min="15052" max="15052" width="10.42578125" style="31" customWidth="1"/>
    <col min="15053" max="15053" width="9.85546875" style="31" customWidth="1"/>
    <col min="15054" max="15054" width="10.85546875" style="31" customWidth="1"/>
    <col min="15055" max="15056" width="11.28515625" style="31" customWidth="1"/>
    <col min="15057" max="15057" width="10.42578125" style="31" customWidth="1"/>
    <col min="15058" max="15058" width="11.140625" style="31" customWidth="1"/>
    <col min="15059" max="15302" width="9.140625" style="31"/>
    <col min="15303" max="15303" width="14.85546875" style="31" customWidth="1"/>
    <col min="15304" max="15304" width="13.7109375" style="31" customWidth="1"/>
    <col min="15305" max="15305" width="13.85546875" style="31" customWidth="1"/>
    <col min="15306" max="15306" width="10.5703125" style="31" customWidth="1"/>
    <col min="15307" max="15307" width="9.85546875" style="31" customWidth="1"/>
    <col min="15308" max="15308" width="10.42578125" style="31" customWidth="1"/>
    <col min="15309" max="15309" width="9.85546875" style="31" customWidth="1"/>
    <col min="15310" max="15310" width="10.85546875" style="31" customWidth="1"/>
    <col min="15311" max="15312" width="11.28515625" style="31" customWidth="1"/>
    <col min="15313" max="15313" width="10.42578125" style="31" customWidth="1"/>
    <col min="15314" max="15314" width="11.140625" style="31" customWidth="1"/>
    <col min="15315" max="15558" width="9.140625" style="31"/>
    <col min="15559" max="15559" width="14.85546875" style="31" customWidth="1"/>
    <col min="15560" max="15560" width="13.7109375" style="31" customWidth="1"/>
    <col min="15561" max="15561" width="13.85546875" style="31" customWidth="1"/>
    <col min="15562" max="15562" width="10.5703125" style="31" customWidth="1"/>
    <col min="15563" max="15563" width="9.85546875" style="31" customWidth="1"/>
    <col min="15564" max="15564" width="10.42578125" style="31" customWidth="1"/>
    <col min="15565" max="15565" width="9.85546875" style="31" customWidth="1"/>
    <col min="15566" max="15566" width="10.85546875" style="31" customWidth="1"/>
    <col min="15567" max="15568" width="11.28515625" style="31" customWidth="1"/>
    <col min="15569" max="15569" width="10.42578125" style="31" customWidth="1"/>
    <col min="15570" max="15570" width="11.140625" style="31" customWidth="1"/>
    <col min="15571" max="15814" width="9.140625" style="31"/>
    <col min="15815" max="15815" width="14.85546875" style="31" customWidth="1"/>
    <col min="15816" max="15816" width="13.7109375" style="31" customWidth="1"/>
    <col min="15817" max="15817" width="13.85546875" style="31" customWidth="1"/>
    <col min="15818" max="15818" width="10.5703125" style="31" customWidth="1"/>
    <col min="15819" max="15819" width="9.85546875" style="31" customWidth="1"/>
    <col min="15820" max="15820" width="10.42578125" style="31" customWidth="1"/>
    <col min="15821" max="15821" width="9.85546875" style="31" customWidth="1"/>
    <col min="15822" max="15822" width="10.85546875" style="31" customWidth="1"/>
    <col min="15823" max="15824" width="11.28515625" style="31" customWidth="1"/>
    <col min="15825" max="15825" width="10.42578125" style="31" customWidth="1"/>
    <col min="15826" max="15826" width="11.140625" style="31" customWidth="1"/>
    <col min="15827" max="16070" width="9.140625" style="31"/>
    <col min="16071" max="16071" width="14.85546875" style="31" customWidth="1"/>
    <col min="16072" max="16072" width="13.7109375" style="31" customWidth="1"/>
    <col min="16073" max="16073" width="13.85546875" style="31" customWidth="1"/>
    <col min="16074" max="16074" width="10.5703125" style="31" customWidth="1"/>
    <col min="16075" max="16075" width="9.85546875" style="31" customWidth="1"/>
    <col min="16076" max="16076" width="10.42578125" style="31" customWidth="1"/>
    <col min="16077" max="16077" width="9.85546875" style="31" customWidth="1"/>
    <col min="16078" max="16078" width="10.85546875" style="31" customWidth="1"/>
    <col min="16079" max="16080" width="11.28515625" style="31" customWidth="1"/>
    <col min="16081" max="16081" width="10.42578125" style="31" customWidth="1"/>
    <col min="16082" max="16082" width="11.140625" style="31" customWidth="1"/>
    <col min="16083" max="16384" width="9.140625" style="31"/>
  </cols>
  <sheetData>
    <row r="1" spans="1:20" ht="16.5" customHeight="1" x14ac:dyDescent="0.2">
      <c r="A1" s="154" t="s">
        <v>115</v>
      </c>
      <c r="B1" s="157" t="s">
        <v>8</v>
      </c>
      <c r="C1" s="157" t="s">
        <v>72</v>
      </c>
      <c r="D1" s="165" t="s">
        <v>0</v>
      </c>
      <c r="E1" s="167" t="s">
        <v>73</v>
      </c>
      <c r="F1" s="167" t="s">
        <v>125</v>
      </c>
      <c r="G1" s="157" t="s">
        <v>121</v>
      </c>
      <c r="H1" s="157" t="s">
        <v>71</v>
      </c>
      <c r="I1" s="157" t="s">
        <v>146</v>
      </c>
      <c r="J1" s="157" t="s">
        <v>147</v>
      </c>
      <c r="K1" s="157" t="s">
        <v>148</v>
      </c>
      <c r="L1" s="157" t="s">
        <v>149</v>
      </c>
      <c r="M1" s="157" t="s">
        <v>8</v>
      </c>
      <c r="N1" s="157" t="s">
        <v>114</v>
      </c>
      <c r="O1" s="157" t="s">
        <v>122</v>
      </c>
      <c r="P1" s="157" t="s">
        <v>123</v>
      </c>
      <c r="Q1" s="157" t="s">
        <v>124</v>
      </c>
      <c r="R1" s="157" t="s">
        <v>70</v>
      </c>
      <c r="S1" s="169" t="s">
        <v>74</v>
      </c>
    </row>
    <row r="2" spans="1:20" ht="51" customHeight="1" x14ac:dyDescent="0.2">
      <c r="A2" s="155"/>
      <c r="B2" s="158"/>
      <c r="C2" s="164"/>
      <c r="D2" s="166"/>
      <c r="E2" s="168"/>
      <c r="F2" s="168"/>
      <c r="G2" s="164"/>
      <c r="H2" s="164"/>
      <c r="I2" s="158"/>
      <c r="J2" s="164"/>
      <c r="K2" s="164"/>
      <c r="L2" s="164"/>
      <c r="M2" s="164"/>
      <c r="N2" s="164"/>
      <c r="O2" s="164"/>
      <c r="P2" s="164"/>
      <c r="Q2" s="164"/>
      <c r="R2" s="164"/>
      <c r="S2" s="170"/>
    </row>
    <row r="3" spans="1:20" ht="24.95" customHeight="1" x14ac:dyDescent="0.2">
      <c r="A3" s="156"/>
      <c r="B3" s="159"/>
      <c r="C3" s="96" t="s">
        <v>1</v>
      </c>
      <c r="D3" s="97" t="s">
        <v>1</v>
      </c>
      <c r="E3" s="97"/>
      <c r="F3" s="98" t="s">
        <v>1</v>
      </c>
      <c r="G3" s="96" t="s">
        <v>1</v>
      </c>
      <c r="H3" s="96" t="s">
        <v>1</v>
      </c>
      <c r="I3" s="96" t="s">
        <v>75</v>
      </c>
      <c r="J3" s="96" t="s">
        <v>2</v>
      </c>
      <c r="K3" s="96" t="s">
        <v>2</v>
      </c>
      <c r="L3" s="96" t="s">
        <v>2</v>
      </c>
      <c r="M3" s="96"/>
      <c r="N3" s="99" t="s">
        <v>3</v>
      </c>
      <c r="O3" s="99" t="s">
        <v>3</v>
      </c>
      <c r="P3" s="99" t="s">
        <v>2</v>
      </c>
      <c r="Q3" s="99" t="s">
        <v>2</v>
      </c>
      <c r="R3" s="99" t="s">
        <v>2</v>
      </c>
      <c r="S3" s="100" t="s">
        <v>3</v>
      </c>
    </row>
    <row r="4" spans="1:20" ht="15" customHeight="1" x14ac:dyDescent="0.2">
      <c r="A4" s="102"/>
      <c r="B4" s="103"/>
      <c r="C4" s="104"/>
      <c r="D4" s="105"/>
      <c r="E4" s="105"/>
      <c r="F4" s="106"/>
      <c r="G4" s="104"/>
      <c r="H4" s="104"/>
      <c r="I4" s="104"/>
      <c r="J4" s="104"/>
      <c r="K4" s="104"/>
      <c r="L4" s="104"/>
      <c r="M4" s="104"/>
      <c r="N4" s="107"/>
      <c r="O4" s="107"/>
      <c r="P4" s="107"/>
      <c r="Q4" s="107"/>
      <c r="R4" s="107"/>
      <c r="S4" s="108"/>
    </row>
    <row r="5" spans="1:20" x14ac:dyDescent="0.2">
      <c r="A5" s="101" t="s">
        <v>116</v>
      </c>
      <c r="B5" s="47" t="s">
        <v>118</v>
      </c>
      <c r="C5" s="34">
        <f>'A. ΠΑΡΑΔΟΧΕΣ'!B8*(9635-410)</f>
        <v>3690</v>
      </c>
      <c r="D5" s="40">
        <v>0.09</v>
      </c>
      <c r="E5" s="48">
        <v>0.6</v>
      </c>
      <c r="F5" s="48">
        <f>IF(S5&gt;0,E5+0.3,E5)</f>
        <v>0.6</v>
      </c>
      <c r="G5" s="40">
        <v>1.1000000000000001</v>
      </c>
      <c r="H5" s="40">
        <v>0.3</v>
      </c>
      <c r="I5" s="35">
        <f>F5*G5*C5</f>
        <v>2435.4</v>
      </c>
      <c r="J5" s="35">
        <f>ROUND('A. ΠΑΡΑΔΟΧΕΣ'!$B$5*I5,2)</f>
        <v>1704.78</v>
      </c>
      <c r="K5" s="35">
        <f>ROUND(I5-J5,2)</f>
        <v>730.62</v>
      </c>
      <c r="L5" s="35">
        <f>ROUND(F5*C5*(0.1+D5+H5)-3.14*D5*D5/4,2)</f>
        <v>1084.8499999999999</v>
      </c>
      <c r="M5" s="49" t="s">
        <v>68</v>
      </c>
      <c r="N5" s="36">
        <f>C5*F5</f>
        <v>2214</v>
      </c>
      <c r="O5" s="36"/>
      <c r="P5" s="36">
        <f>N5*0.25</f>
        <v>553.5</v>
      </c>
      <c r="Q5" s="36"/>
      <c r="R5" s="30">
        <f t="shared" ref="R5:R8" si="0">I5-(P5+Q5)-(0.1+D5+0.3)*C5*F5</f>
        <v>797.04000000000019</v>
      </c>
      <c r="S5" s="36">
        <f>ROUND(IF(G5&gt;=1.25,0.5*(G5+G6)*C5,0),2)</f>
        <v>0</v>
      </c>
    </row>
    <row r="6" spans="1:20" x14ac:dyDescent="0.2">
      <c r="A6" s="95" t="s">
        <v>116</v>
      </c>
      <c r="B6" s="44" t="s">
        <v>119</v>
      </c>
      <c r="C6" s="34">
        <f>'A. ΠΑΡΑΔΟΧΕΣ'!B9*(9635-410)</f>
        <v>5535</v>
      </c>
      <c r="D6" s="37">
        <v>0.09</v>
      </c>
      <c r="E6" s="45">
        <v>0.6</v>
      </c>
      <c r="F6" s="45">
        <f>IF(S6&gt;0,E6+0.3,E6)</f>
        <v>0.6</v>
      </c>
      <c r="G6" s="37">
        <v>1.05</v>
      </c>
      <c r="H6" s="37">
        <v>0.3</v>
      </c>
      <c r="I6" s="28">
        <f t="shared" ref="I6:I9" si="1">F6*G6*C6</f>
        <v>3487.05</v>
      </c>
      <c r="J6" s="35">
        <f>ROUND('A. ΠΑΡΑΔΟΧΕΣ'!$B$5*I6,2)</f>
        <v>2440.94</v>
      </c>
      <c r="K6" s="28">
        <f t="shared" ref="K6:K9" si="2">ROUND(I6-J6,2)</f>
        <v>1046.1099999999999</v>
      </c>
      <c r="L6" s="28">
        <f t="shared" ref="L6:L9" si="3">ROUND(F6*C6*(0.1+D6+H6)-3.14*D6*D6/4,2)</f>
        <v>1627.28</v>
      </c>
      <c r="M6" s="46" t="s">
        <v>69</v>
      </c>
      <c r="N6" s="30"/>
      <c r="O6" s="30">
        <f>C6*F6</f>
        <v>3321</v>
      </c>
      <c r="P6" s="30"/>
      <c r="Q6" s="30">
        <f>ROUND('A. ΠΑΡΑΔΟΧΕΣ'!$B$7*O6,2)</f>
        <v>498.15</v>
      </c>
      <c r="R6" s="30">
        <f t="shared" si="0"/>
        <v>1361.6100000000001</v>
      </c>
      <c r="S6" s="30">
        <f>ROUND(IF(G6&gt;=1.25,0.5*(G6+G7)*C6,0),2)</f>
        <v>0</v>
      </c>
    </row>
    <row r="7" spans="1:20" x14ac:dyDescent="0.2">
      <c r="A7" s="95" t="s">
        <v>116</v>
      </c>
      <c r="B7" s="44" t="s">
        <v>120</v>
      </c>
      <c r="C7" s="27">
        <v>410</v>
      </c>
      <c r="D7" s="37">
        <v>0.09</v>
      </c>
      <c r="E7" s="45">
        <v>0.6</v>
      </c>
      <c r="F7" s="45">
        <f>IF(S7&gt;0,E7+0.3,E7)</f>
        <v>0.6</v>
      </c>
      <c r="G7" s="37">
        <v>0.8</v>
      </c>
      <c r="H7" s="37">
        <v>0.3</v>
      </c>
      <c r="I7" s="28">
        <f t="shared" si="1"/>
        <v>196.79999999999998</v>
      </c>
      <c r="J7" s="35">
        <f>ROUND('A. ΠΑΡΑΔΟΧΕΣ'!$B$5*I7,2)</f>
        <v>137.76</v>
      </c>
      <c r="K7" s="28">
        <f t="shared" si="2"/>
        <v>59.04</v>
      </c>
      <c r="L7" s="28">
        <f t="shared" si="3"/>
        <v>120.53</v>
      </c>
      <c r="M7" s="46"/>
      <c r="N7" s="30"/>
      <c r="O7" s="30"/>
      <c r="P7" s="30"/>
      <c r="Q7" s="30"/>
      <c r="R7" s="30">
        <f t="shared" si="0"/>
        <v>76.259999999999991</v>
      </c>
      <c r="S7" s="30">
        <f>ROUND(IF(G7&gt;=1.25,0.5*(G7+G8)*C7,0),2)</f>
        <v>0</v>
      </c>
    </row>
    <row r="8" spans="1:20" x14ac:dyDescent="0.2">
      <c r="A8" s="95" t="s">
        <v>117</v>
      </c>
      <c r="B8" s="44" t="s">
        <v>118</v>
      </c>
      <c r="C8" s="27">
        <f>3330*'A. ΠΑΡΑΔΟΧΕΣ'!B8</f>
        <v>1332</v>
      </c>
      <c r="D8" s="37">
        <v>0.09</v>
      </c>
      <c r="E8" s="45">
        <v>0.6</v>
      </c>
      <c r="F8" s="45">
        <f>IF(S8&gt;0,E8+0.3,E8)</f>
        <v>0.6</v>
      </c>
      <c r="G8" s="37">
        <v>1.05</v>
      </c>
      <c r="H8" s="37">
        <v>0.3</v>
      </c>
      <c r="I8" s="28">
        <f t="shared" si="1"/>
        <v>839.16</v>
      </c>
      <c r="J8" s="35">
        <f>ROUND('A. ΠΑΡΑΔΟΧΕΣ'!$B$5*I8,2)</f>
        <v>587.41</v>
      </c>
      <c r="K8" s="28">
        <f t="shared" si="2"/>
        <v>251.75</v>
      </c>
      <c r="L8" s="28">
        <f t="shared" si="3"/>
        <v>391.6</v>
      </c>
      <c r="M8" s="46" t="s">
        <v>68</v>
      </c>
      <c r="N8" s="30">
        <f>C8*F8</f>
        <v>799.19999999999993</v>
      </c>
      <c r="O8" s="30"/>
      <c r="P8" s="30">
        <f>N8*0.25</f>
        <v>199.79999999999998</v>
      </c>
      <c r="Q8" s="30"/>
      <c r="R8" s="30">
        <f t="shared" si="0"/>
        <v>247.75200000000007</v>
      </c>
      <c r="S8" s="30">
        <f>ROUND(IF(G8&gt;=1.25,0.5*(G8+G9)*C8,0),2)</f>
        <v>0</v>
      </c>
    </row>
    <row r="9" spans="1:20" x14ac:dyDescent="0.2">
      <c r="A9" s="95" t="s">
        <v>117</v>
      </c>
      <c r="B9" s="44" t="s">
        <v>119</v>
      </c>
      <c r="C9" s="27">
        <f>3330*'A. ΠΑΡΑΔΟΧΕΣ'!B9</f>
        <v>1998</v>
      </c>
      <c r="D9" s="37">
        <v>0.09</v>
      </c>
      <c r="E9" s="45">
        <v>0.6</v>
      </c>
      <c r="F9" s="45">
        <f>IF(S9&gt;0,E9+0.3,E9)</f>
        <v>0.6</v>
      </c>
      <c r="G9" s="37">
        <v>1.05</v>
      </c>
      <c r="H9" s="37">
        <v>0.3</v>
      </c>
      <c r="I9" s="28">
        <f t="shared" si="1"/>
        <v>1258.74</v>
      </c>
      <c r="J9" s="35">
        <f>ROUND('A. ΠΑΡΑΔΟΧΕΣ'!$B$5*I9,2)</f>
        <v>881.12</v>
      </c>
      <c r="K9" s="28">
        <f t="shared" si="2"/>
        <v>377.62</v>
      </c>
      <c r="L9" s="28">
        <f t="shared" si="3"/>
        <v>587.41</v>
      </c>
      <c r="M9" s="46" t="s">
        <v>69</v>
      </c>
      <c r="N9" s="30"/>
      <c r="O9" s="30">
        <f>C9*F9</f>
        <v>1198.8</v>
      </c>
      <c r="P9" s="30"/>
      <c r="Q9" s="30">
        <f>O9*0.15</f>
        <v>179.82</v>
      </c>
      <c r="R9" s="30">
        <f>I9-(P9+Q9)-(0.1+D9+0.3)*C9*F9</f>
        <v>491.50800000000015</v>
      </c>
      <c r="S9" s="30">
        <f>ROUND(IF(G9&gt;=1.25,0.5*(G9+#REF!)*C9,0),2)</f>
        <v>0</v>
      </c>
    </row>
    <row r="10" spans="1:20" s="42" customFormat="1" x14ac:dyDescent="0.2">
      <c r="A10" s="90"/>
      <c r="B10" s="91"/>
      <c r="C10" s="92"/>
      <c r="D10" s="93"/>
      <c r="E10" s="93"/>
      <c r="F10" s="94"/>
      <c r="G10" s="93"/>
      <c r="H10" s="93"/>
      <c r="I10" s="41"/>
      <c r="J10" s="41"/>
      <c r="K10" s="41"/>
      <c r="L10" s="41"/>
    </row>
    <row r="11" spans="1:20" x14ac:dyDescent="0.2">
      <c r="A11" s="82"/>
      <c r="B11" s="83"/>
      <c r="C11" s="160" t="s">
        <v>4</v>
      </c>
      <c r="D11" s="161"/>
      <c r="E11" s="161"/>
      <c r="F11" s="161"/>
      <c r="G11" s="161"/>
      <c r="H11" s="84"/>
      <c r="I11" s="85"/>
      <c r="J11" s="86">
        <f>SUM(J5:J9)</f>
        <v>5752.01</v>
      </c>
      <c r="K11" s="86">
        <f>SUM(K5:K9)</f>
        <v>2465.14</v>
      </c>
      <c r="L11" s="86">
        <f>SUM(L5:L9)</f>
        <v>3811.67</v>
      </c>
      <c r="M11" s="87"/>
      <c r="N11" s="86">
        <f t="shared" ref="N11:S11" si="4">SUM(N5:N9)</f>
        <v>3013.2</v>
      </c>
      <c r="O11" s="88">
        <f t="shared" si="4"/>
        <v>4519.8</v>
      </c>
      <c r="P11" s="88">
        <f t="shared" si="4"/>
        <v>753.3</v>
      </c>
      <c r="Q11" s="86">
        <f t="shared" si="4"/>
        <v>677.97</v>
      </c>
      <c r="R11" s="86">
        <f t="shared" si="4"/>
        <v>2974.170000000001</v>
      </c>
      <c r="S11" s="89">
        <f t="shared" si="4"/>
        <v>0</v>
      </c>
    </row>
    <row r="12" spans="1:20" x14ac:dyDescent="0.2">
      <c r="A12" s="50"/>
      <c r="B12" s="38"/>
      <c r="C12" s="162" t="s">
        <v>5</v>
      </c>
      <c r="D12" s="163"/>
      <c r="E12" s="163"/>
      <c r="F12" s="163"/>
      <c r="G12" s="163"/>
      <c r="H12" s="51"/>
      <c r="I12" s="43"/>
      <c r="J12" s="52">
        <f>ROUNDUP(J11,0)</f>
        <v>5753</v>
      </c>
      <c r="K12" s="52">
        <f t="shared" ref="K12:S12" si="5">ROUNDUP(K11,0)</f>
        <v>2466</v>
      </c>
      <c r="L12" s="52">
        <f t="shared" si="5"/>
        <v>3812</v>
      </c>
      <c r="M12" s="52"/>
      <c r="N12" s="52">
        <f t="shared" si="5"/>
        <v>3014</v>
      </c>
      <c r="O12" s="39">
        <f t="shared" si="5"/>
        <v>4520</v>
      </c>
      <c r="P12" s="39">
        <f t="shared" ref="P12" si="6">ROUNDUP(P11,0)</f>
        <v>754</v>
      </c>
      <c r="Q12" s="52">
        <f t="shared" si="5"/>
        <v>678</v>
      </c>
      <c r="R12" s="52">
        <f t="shared" si="5"/>
        <v>2975</v>
      </c>
      <c r="S12" s="53">
        <f t="shared" si="5"/>
        <v>0</v>
      </c>
      <c r="T12" s="114"/>
    </row>
    <row r="13" spans="1:20" x14ac:dyDescent="0.2">
      <c r="A13" s="54"/>
      <c r="B13" s="55"/>
      <c r="C13" s="33"/>
      <c r="D13" s="32"/>
      <c r="E13" s="32"/>
      <c r="F13" s="56"/>
      <c r="G13" s="33"/>
      <c r="H13" s="33"/>
    </row>
    <row r="14" spans="1:20" x14ac:dyDescent="0.2">
      <c r="A14" s="54"/>
    </row>
    <row r="15" spans="1:20" x14ac:dyDescent="0.2">
      <c r="A15" s="54"/>
    </row>
    <row r="16" spans="1:20" x14ac:dyDescent="0.2">
      <c r="A16" s="54"/>
    </row>
    <row r="17" spans="1:1" x14ac:dyDescent="0.2">
      <c r="A17" s="54"/>
    </row>
    <row r="18" spans="1:1" x14ac:dyDescent="0.2">
      <c r="A18" s="54"/>
    </row>
    <row r="19" spans="1:1" x14ac:dyDescent="0.2">
      <c r="A19" s="54"/>
    </row>
    <row r="20" spans="1:1" x14ac:dyDescent="0.2">
      <c r="A20" s="54"/>
    </row>
    <row r="21" spans="1:1" x14ac:dyDescent="0.2">
      <c r="A21" s="54"/>
    </row>
    <row r="22" spans="1:1" x14ac:dyDescent="0.2">
      <c r="A22" s="54"/>
    </row>
    <row r="23" spans="1:1" x14ac:dyDescent="0.2">
      <c r="A23" s="54"/>
    </row>
    <row r="24" spans="1:1" x14ac:dyDescent="0.2">
      <c r="A24" s="54"/>
    </row>
    <row r="25" spans="1:1" x14ac:dyDescent="0.2">
      <c r="A25" s="54"/>
    </row>
    <row r="26" spans="1:1" x14ac:dyDescent="0.2">
      <c r="A26" s="54"/>
    </row>
    <row r="27" spans="1:1" x14ac:dyDescent="0.2">
      <c r="A27" s="54"/>
    </row>
    <row r="28" spans="1:1" x14ac:dyDescent="0.2">
      <c r="A28" s="54"/>
    </row>
    <row r="29" spans="1:1" x14ac:dyDescent="0.2">
      <c r="A29" s="54"/>
    </row>
    <row r="30" spans="1:1" x14ac:dyDescent="0.2">
      <c r="A30" s="54"/>
    </row>
    <row r="31" spans="1:1" x14ac:dyDescent="0.2">
      <c r="A31" s="54"/>
    </row>
    <row r="32" spans="1:1" x14ac:dyDescent="0.2">
      <c r="A32" s="54"/>
    </row>
    <row r="33" spans="1:1" x14ac:dyDescent="0.2">
      <c r="A33" s="54"/>
    </row>
    <row r="34" spans="1:1" x14ac:dyDescent="0.2">
      <c r="A34" s="54"/>
    </row>
    <row r="35" spans="1:1" x14ac:dyDescent="0.2">
      <c r="A35" s="54"/>
    </row>
    <row r="36" spans="1:1" x14ac:dyDescent="0.2">
      <c r="A36" s="54"/>
    </row>
    <row r="37" spans="1:1" x14ac:dyDescent="0.2">
      <c r="A37" s="54"/>
    </row>
    <row r="38" spans="1:1" x14ac:dyDescent="0.2">
      <c r="A38" s="54"/>
    </row>
    <row r="39" spans="1:1" x14ac:dyDescent="0.2">
      <c r="A39" s="54"/>
    </row>
    <row r="40" spans="1:1" x14ac:dyDescent="0.2">
      <c r="A40" s="54"/>
    </row>
    <row r="41" spans="1:1" x14ac:dyDescent="0.2">
      <c r="A41" s="54"/>
    </row>
    <row r="42" spans="1:1" x14ac:dyDescent="0.2">
      <c r="A42" s="54"/>
    </row>
    <row r="43" spans="1:1" x14ac:dyDescent="0.2">
      <c r="A43" s="54"/>
    </row>
    <row r="44" spans="1:1" x14ac:dyDescent="0.2">
      <c r="A44" s="54"/>
    </row>
    <row r="45" spans="1:1" x14ac:dyDescent="0.2">
      <c r="A45" s="54"/>
    </row>
    <row r="46" spans="1:1" x14ac:dyDescent="0.2">
      <c r="A46" s="54"/>
    </row>
    <row r="47" spans="1:1" x14ac:dyDescent="0.2">
      <c r="A47" s="54"/>
    </row>
    <row r="48" spans="1:1" x14ac:dyDescent="0.2">
      <c r="A48" s="54"/>
    </row>
    <row r="49" spans="1:1" x14ac:dyDescent="0.2">
      <c r="A49" s="54"/>
    </row>
    <row r="50" spans="1:1" x14ac:dyDescent="0.2">
      <c r="A50" s="54"/>
    </row>
    <row r="51" spans="1:1" x14ac:dyDescent="0.2">
      <c r="A51" s="54"/>
    </row>
    <row r="52" spans="1:1" x14ac:dyDescent="0.2">
      <c r="A52" s="54"/>
    </row>
    <row r="53" spans="1:1" x14ac:dyDescent="0.2">
      <c r="A53" s="54"/>
    </row>
    <row r="54" spans="1:1" x14ac:dyDescent="0.2">
      <c r="A54" s="54"/>
    </row>
    <row r="55" spans="1:1" x14ac:dyDescent="0.2">
      <c r="A55" s="54"/>
    </row>
    <row r="56" spans="1:1" x14ac:dyDescent="0.2">
      <c r="A56" s="54"/>
    </row>
    <row r="57" spans="1:1" x14ac:dyDescent="0.2">
      <c r="A57" s="54"/>
    </row>
    <row r="58" spans="1:1" x14ac:dyDescent="0.2">
      <c r="A58" s="54"/>
    </row>
    <row r="59" spans="1:1" x14ac:dyDescent="0.2">
      <c r="A59" s="54"/>
    </row>
    <row r="60" spans="1:1" x14ac:dyDescent="0.2">
      <c r="A60" s="54"/>
    </row>
    <row r="144" ht="16.5" customHeight="1" x14ac:dyDescent="0.2"/>
    <row r="280" ht="16.5" customHeight="1" x14ac:dyDescent="0.2"/>
    <row r="389" ht="16.5" customHeight="1" x14ac:dyDescent="0.2"/>
    <row r="498" ht="16.5" customHeight="1" x14ac:dyDescent="0.2"/>
    <row r="533" ht="16.5" customHeight="1" x14ac:dyDescent="0.2"/>
    <row r="560" ht="16.5" customHeight="1" x14ac:dyDescent="0.2"/>
    <row r="693" ht="16.5" customHeight="1" x14ac:dyDescent="0.2"/>
    <row r="885" ht="16.5" customHeight="1" x14ac:dyDescent="0.2"/>
    <row r="922" ht="16.5" customHeight="1" x14ac:dyDescent="0.2"/>
    <row r="1087" ht="16.5" customHeight="1" x14ac:dyDescent="0.2"/>
    <row r="1185" ht="16.5" customHeight="1" x14ac:dyDescent="0.2"/>
    <row r="1237" ht="16.5" customHeight="1" x14ac:dyDescent="0.2"/>
    <row r="1256" ht="16.5" customHeight="1" x14ac:dyDescent="0.2"/>
    <row r="1287" ht="16.5" customHeight="1" x14ac:dyDescent="0.2"/>
    <row r="1321" ht="16.5" customHeight="1" x14ac:dyDescent="0.2"/>
    <row r="1343" ht="16.5" customHeight="1" x14ac:dyDescent="0.2"/>
    <row r="1426" ht="16.5" customHeight="1" x14ac:dyDescent="0.2"/>
    <row r="1501" ht="16.5" customHeight="1" x14ac:dyDescent="0.2"/>
    <row r="1512" ht="16.5" customHeight="1" x14ac:dyDescent="0.2"/>
    <row r="1523" ht="16.5" customHeight="1" x14ac:dyDescent="0.2"/>
    <row r="1799" ht="16.5" customHeight="1" x14ac:dyDescent="0.2"/>
    <row r="1853" ht="16.5" customHeight="1" x14ac:dyDescent="0.2"/>
    <row r="1874" ht="16.5" customHeight="1" x14ac:dyDescent="0.2"/>
    <row r="1906" ht="16.5" customHeight="1" x14ac:dyDescent="0.2"/>
    <row r="2041" ht="16.5" customHeight="1" x14ac:dyDescent="0.2"/>
    <row r="2152" ht="16.5" customHeight="1" x14ac:dyDescent="0.2"/>
    <row r="2212" ht="16.5" customHeight="1" x14ac:dyDescent="0.2"/>
    <row r="2262" ht="16.5" customHeight="1" x14ac:dyDescent="0.2"/>
    <row r="2317" ht="16.5" customHeight="1" x14ac:dyDescent="0.2"/>
    <row r="2378" ht="16.5" customHeight="1" x14ac:dyDescent="0.2"/>
    <row r="2467" ht="16.5" customHeight="1" x14ac:dyDescent="0.2"/>
  </sheetData>
  <mergeCells count="21">
    <mergeCell ref="R1:R2"/>
    <mergeCell ref="P1:P2"/>
    <mergeCell ref="Q1:Q2"/>
    <mergeCell ref="S1:S2"/>
    <mergeCell ref="M1:M2"/>
    <mergeCell ref="N1:N2"/>
    <mergeCell ref="O1:O2"/>
    <mergeCell ref="K1:K2"/>
    <mergeCell ref="L1:L2"/>
    <mergeCell ref="I1:I2"/>
    <mergeCell ref="J1:J2"/>
    <mergeCell ref="C1:C2"/>
    <mergeCell ref="D1:D2"/>
    <mergeCell ref="F1:F2"/>
    <mergeCell ref="G1:G2"/>
    <mergeCell ref="E1:E2"/>
    <mergeCell ref="A1:A3"/>
    <mergeCell ref="B1:B3"/>
    <mergeCell ref="C11:G11"/>
    <mergeCell ref="C12:G12"/>
    <mergeCell ref="H1:H2"/>
  </mergeCells>
  <phoneticPr fontId="3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>
    <oddHeader>&amp;CΓ. ΕΚΣΚΑΦΕΣ - ΕΠΙΧΩΣΕΙΣ - ΑΠΟΚΑΤΑΣΤΑΣΕΙΣ</oddHeader>
    <oddFooter>&amp;C &amp;P από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4:E122"/>
  <sheetViews>
    <sheetView tabSelected="1" zoomScaleNormal="100" zoomScaleSheetLayoutView="100" workbookViewId="0">
      <selection activeCell="G10" sqref="G10"/>
    </sheetView>
  </sheetViews>
  <sheetFormatPr defaultRowHeight="12.75" x14ac:dyDescent="0.2"/>
  <cols>
    <col min="1" max="1" width="5.42578125" style="79" customWidth="1"/>
    <col min="2" max="2" width="14.140625" style="80" customWidth="1"/>
    <col min="3" max="3" width="63.140625" style="80" customWidth="1"/>
    <col min="4" max="4" width="7.140625" style="81" customWidth="1"/>
    <col min="5" max="5" width="5.28515625" style="80" customWidth="1"/>
    <col min="6" max="16384" width="9.140625" style="62"/>
  </cols>
  <sheetData>
    <row r="4" spans="1:5" ht="5.25" customHeight="1" x14ac:dyDescent="0.2"/>
    <row r="5" spans="1:5" x14ac:dyDescent="0.2">
      <c r="A5" s="151" t="s">
        <v>176</v>
      </c>
      <c r="C5" s="175" t="s">
        <v>217</v>
      </c>
      <c r="D5" s="175"/>
      <c r="E5" s="175"/>
    </row>
    <row r="6" spans="1:5" x14ac:dyDescent="0.2">
      <c r="A6" s="151" t="s">
        <v>177</v>
      </c>
      <c r="C6" s="175" t="s">
        <v>218</v>
      </c>
      <c r="D6" s="175"/>
      <c r="E6" s="175"/>
    </row>
    <row r="7" spans="1:5" x14ac:dyDescent="0.2">
      <c r="A7" s="151" t="s">
        <v>178</v>
      </c>
      <c r="C7" s="175" t="s">
        <v>219</v>
      </c>
      <c r="D7" s="175"/>
      <c r="E7" s="175"/>
    </row>
    <row r="8" spans="1:5" x14ac:dyDescent="0.2">
      <c r="A8" s="151" t="s">
        <v>179</v>
      </c>
      <c r="E8" s="62"/>
    </row>
    <row r="9" spans="1:5" x14ac:dyDescent="0.2">
      <c r="C9" s="174" t="s">
        <v>220</v>
      </c>
      <c r="D9" s="174"/>
      <c r="E9" s="174"/>
    </row>
    <row r="10" spans="1:5" x14ac:dyDescent="0.2">
      <c r="E10" s="62"/>
    </row>
    <row r="11" spans="1:5" x14ac:dyDescent="0.2">
      <c r="C11" s="151" t="s">
        <v>221</v>
      </c>
      <c r="E11" s="62"/>
    </row>
    <row r="12" spans="1:5" ht="15" customHeight="1" x14ac:dyDescent="0.2">
      <c r="C12" s="173" t="s">
        <v>226</v>
      </c>
      <c r="D12" s="173"/>
      <c r="E12" s="173"/>
    </row>
    <row r="13" spans="1:5" x14ac:dyDescent="0.2">
      <c r="C13" s="173" t="s">
        <v>227</v>
      </c>
      <c r="D13" s="173"/>
      <c r="E13" s="173"/>
    </row>
    <row r="14" spans="1:5" ht="15" customHeight="1" thickBot="1" x14ac:dyDescent="0.25">
      <c r="A14" s="176" t="s">
        <v>180</v>
      </c>
      <c r="B14" s="176"/>
      <c r="C14" s="176"/>
      <c r="D14" s="176"/>
      <c r="E14" s="176"/>
    </row>
    <row r="15" spans="1:5" x14ac:dyDescent="0.2">
      <c r="A15" s="180" t="s">
        <v>10</v>
      </c>
      <c r="B15" s="171" t="s">
        <v>76</v>
      </c>
      <c r="C15" s="182" t="s">
        <v>77</v>
      </c>
      <c r="D15" s="171" t="s">
        <v>12</v>
      </c>
      <c r="E15" s="171" t="s">
        <v>11</v>
      </c>
    </row>
    <row r="16" spans="1:5" ht="26.25" customHeight="1" thickBot="1" x14ac:dyDescent="0.25">
      <c r="A16" s="181"/>
      <c r="B16" s="172"/>
      <c r="C16" s="183"/>
      <c r="D16" s="172"/>
      <c r="E16" s="172"/>
    </row>
    <row r="17" spans="1:5" ht="15.75" thickBot="1" x14ac:dyDescent="0.25">
      <c r="A17" s="177" t="s">
        <v>106</v>
      </c>
      <c r="B17" s="178"/>
      <c r="C17" s="178"/>
      <c r="D17" s="178"/>
      <c r="E17" s="179"/>
    </row>
    <row r="18" spans="1:5" ht="25.5" x14ac:dyDescent="0.2">
      <c r="A18" s="116">
        <f>IF(E19&gt;" ",COUNTA($E$19:E19),"")</f>
        <v>1</v>
      </c>
      <c r="B18" s="117" t="s">
        <v>78</v>
      </c>
      <c r="C18" s="118" t="s">
        <v>79</v>
      </c>
      <c r="D18" s="119"/>
      <c r="E18" s="120"/>
    </row>
    <row r="19" spans="1:5" ht="12.75" customHeight="1" x14ac:dyDescent="0.2">
      <c r="A19" s="67"/>
      <c r="B19" s="68"/>
      <c r="C19" s="115" t="s">
        <v>150</v>
      </c>
      <c r="D19" s="78">
        <f>D26-D40</f>
        <v>2778</v>
      </c>
      <c r="E19" s="121" t="s">
        <v>14</v>
      </c>
    </row>
    <row r="20" spans="1:5" ht="25.5" x14ac:dyDescent="0.2">
      <c r="A20" s="66">
        <f>IF(E21&gt;" ",COUNTA($E$19:E21),"")</f>
        <v>2</v>
      </c>
      <c r="B20" s="63" t="s">
        <v>80</v>
      </c>
      <c r="C20" s="64" t="s">
        <v>81</v>
      </c>
      <c r="D20" s="78"/>
      <c r="E20" s="121"/>
    </row>
    <row r="21" spans="1:5" ht="12.75" customHeight="1" x14ac:dyDescent="0.2">
      <c r="A21" s="66"/>
      <c r="B21" s="63"/>
      <c r="C21" s="115" t="s">
        <v>172</v>
      </c>
      <c r="D21" s="78">
        <f>D28+D32+D34+D38</f>
        <v>2476</v>
      </c>
      <c r="E21" s="121" t="s">
        <v>14</v>
      </c>
    </row>
    <row r="22" spans="1:5" ht="25.5" x14ac:dyDescent="0.2">
      <c r="A22" s="66">
        <f>IF(E24&gt;" ",COUNTA($E$19:E24),"")</f>
        <v>3</v>
      </c>
      <c r="B22" s="74" t="s">
        <v>181</v>
      </c>
      <c r="C22" s="64" t="s">
        <v>136</v>
      </c>
      <c r="D22" s="78"/>
      <c r="E22" s="121"/>
    </row>
    <row r="23" spans="1:5" ht="12.75" customHeight="1" x14ac:dyDescent="0.2">
      <c r="A23" s="66"/>
      <c r="B23" s="63"/>
      <c r="C23" s="115" t="s">
        <v>151</v>
      </c>
      <c r="D23" s="78"/>
      <c r="E23" s="121"/>
    </row>
    <row r="24" spans="1:5" ht="12.75" customHeight="1" x14ac:dyDescent="0.2">
      <c r="A24" s="66"/>
      <c r="B24" s="63"/>
      <c r="C24" s="115" t="s">
        <v>173</v>
      </c>
      <c r="D24" s="78">
        <f>D42+D48+'Γ. ΕΚΣΚΑΦΕΣ-ΕΠΙΧΩΣΕΙΣ-ΑΠΟΚΑΤΑΣΤ'!P12</f>
        <v>5349</v>
      </c>
      <c r="E24" s="121" t="s">
        <v>14</v>
      </c>
    </row>
    <row r="25" spans="1:5" ht="12.75" customHeight="1" x14ac:dyDescent="0.2">
      <c r="A25" s="66">
        <f>IF(E26&gt;" ",COUNTA($E$19:E26),"")</f>
        <v>4</v>
      </c>
      <c r="B25" s="63" t="s">
        <v>82</v>
      </c>
      <c r="C25" s="75" t="s">
        <v>182</v>
      </c>
      <c r="D25" s="78"/>
      <c r="E25" s="121"/>
    </row>
    <row r="26" spans="1:5" x14ac:dyDescent="0.2">
      <c r="A26" s="66"/>
      <c r="B26" s="63"/>
      <c r="C26" s="115" t="s">
        <v>152</v>
      </c>
      <c r="D26" s="78">
        <f>'Γ. ΕΚΣΚΑΦΕΣ-ΕΠΙΧΩΣΕΙΣ-ΑΠΟΚΑΤΑΣΤ'!J12</f>
        <v>5753</v>
      </c>
      <c r="E26" s="121" t="s">
        <v>14</v>
      </c>
    </row>
    <row r="27" spans="1:5" ht="38.25" x14ac:dyDescent="0.2">
      <c r="A27" s="66">
        <f>IF(E28&gt;" ",COUNTA($E$19:E28),"")</f>
        <v>5</v>
      </c>
      <c r="B27" s="63" t="s">
        <v>83</v>
      </c>
      <c r="C27" s="75" t="s">
        <v>183</v>
      </c>
      <c r="D27" s="78"/>
      <c r="E27" s="121"/>
    </row>
    <row r="28" spans="1:5" x14ac:dyDescent="0.2">
      <c r="A28" s="66"/>
      <c r="B28" s="63"/>
      <c r="C28" s="115" t="s">
        <v>153</v>
      </c>
      <c r="D28" s="78">
        <f>'Γ. ΕΚΣΚΑΦΕΣ-ΕΠΙΧΩΣΕΙΣ-ΑΠΟΚΑΤΑΣΤ'!K12</f>
        <v>2466</v>
      </c>
      <c r="E28" s="121" t="s">
        <v>14</v>
      </c>
    </row>
    <row r="29" spans="1:5" ht="25.5" x14ac:dyDescent="0.2">
      <c r="A29" s="66">
        <f>IF(E30&gt;" ",COUNTA($E$19:E30),"")</f>
        <v>6</v>
      </c>
      <c r="B29" s="63" t="s">
        <v>7</v>
      </c>
      <c r="C29" s="64" t="s">
        <v>28</v>
      </c>
      <c r="D29" s="78"/>
      <c r="E29" s="121"/>
    </row>
    <row r="30" spans="1:5" x14ac:dyDescent="0.2">
      <c r="A30" s="66"/>
      <c r="B30" s="63"/>
      <c r="C30" s="115" t="s">
        <v>154</v>
      </c>
      <c r="D30" s="78">
        <f>ROUND(0.15*'Β. ΜΗΚΗ ΑΓΩΓΩΝ'!B10,0)</f>
        <v>1945</v>
      </c>
      <c r="E30" s="121" t="s">
        <v>18</v>
      </c>
    </row>
    <row r="31" spans="1:5" ht="38.25" x14ac:dyDescent="0.2">
      <c r="A31" s="66">
        <f>IF(E32&gt;" ",COUNTA($E$19:E32),"")</f>
        <v>7</v>
      </c>
      <c r="B31" s="63" t="s">
        <v>84</v>
      </c>
      <c r="C31" s="75" t="s">
        <v>184</v>
      </c>
      <c r="D31" s="78"/>
      <c r="E31" s="121"/>
    </row>
    <row r="32" spans="1:5" x14ac:dyDescent="0.2">
      <c r="A32" s="66"/>
      <c r="B32" s="63"/>
      <c r="C32" s="115" t="s">
        <v>170</v>
      </c>
      <c r="D32" s="78">
        <v>3</v>
      </c>
      <c r="E32" s="121" t="s">
        <v>14</v>
      </c>
    </row>
    <row r="33" spans="1:5" ht="38.25" x14ac:dyDescent="0.2">
      <c r="A33" s="66">
        <f>IF(E34&gt;" ",COUNTA($E$19:E34),"")</f>
        <v>8</v>
      </c>
      <c r="B33" s="63" t="s">
        <v>13</v>
      </c>
      <c r="C33" s="75" t="s">
        <v>185</v>
      </c>
      <c r="D33" s="78"/>
      <c r="E33" s="121"/>
    </row>
    <row r="34" spans="1:5" x14ac:dyDescent="0.2">
      <c r="A34" s="66"/>
      <c r="B34" s="63"/>
      <c r="C34" s="115" t="s">
        <v>170</v>
      </c>
      <c r="D34" s="78">
        <v>2</v>
      </c>
      <c r="E34" s="121" t="s">
        <v>14</v>
      </c>
    </row>
    <row r="35" spans="1:5" ht="38.25" x14ac:dyDescent="0.2">
      <c r="A35" s="66">
        <f>IF(E36&gt;" ",COUNTA($E$19:E36),"")</f>
        <v>9</v>
      </c>
      <c r="B35" s="63" t="s">
        <v>85</v>
      </c>
      <c r="C35" s="75" t="s">
        <v>186</v>
      </c>
      <c r="D35" s="78"/>
      <c r="E35" s="121"/>
    </row>
    <row r="36" spans="1:5" x14ac:dyDescent="0.2">
      <c r="A36" s="66"/>
      <c r="B36" s="63"/>
      <c r="C36" s="115" t="s">
        <v>114</v>
      </c>
      <c r="D36" s="78">
        <f>'Γ. ΕΚΣΚΑΦΕΣ-ΕΠΙΧΩΣΕΙΣ-ΑΠΟΚΑΤΑΣΤ'!N12</f>
        <v>3014</v>
      </c>
      <c r="E36" s="121" t="s">
        <v>16</v>
      </c>
    </row>
    <row r="37" spans="1:5" x14ac:dyDescent="0.2">
      <c r="A37" s="66">
        <f>IF(E38&gt;" ",COUNTA($E$19:E38),"")</f>
        <v>10</v>
      </c>
      <c r="B37" s="63" t="s">
        <v>86</v>
      </c>
      <c r="C37" s="64" t="s">
        <v>87</v>
      </c>
      <c r="D37" s="78"/>
      <c r="E37" s="121"/>
    </row>
    <row r="38" spans="1:5" ht="13.5" thickBot="1" x14ac:dyDescent="0.25">
      <c r="A38" s="76"/>
      <c r="B38" s="122"/>
      <c r="C38" s="123" t="s">
        <v>170</v>
      </c>
      <c r="D38" s="124">
        <v>5</v>
      </c>
      <c r="E38" s="125" t="s">
        <v>14</v>
      </c>
    </row>
    <row r="39" spans="1:5" ht="25.5" x14ac:dyDescent="0.2">
      <c r="A39" s="116">
        <f>IF(E40&gt;" ",COUNTA($E$19:E40),"")</f>
        <v>11</v>
      </c>
      <c r="B39" s="117" t="s">
        <v>88</v>
      </c>
      <c r="C39" s="118" t="s">
        <v>89</v>
      </c>
      <c r="D39" s="119"/>
      <c r="E39" s="120"/>
    </row>
    <row r="40" spans="1:5" x14ac:dyDescent="0.2">
      <c r="A40" s="69"/>
      <c r="B40" s="70"/>
      <c r="C40" s="115" t="s">
        <v>70</v>
      </c>
      <c r="D40" s="78">
        <f>'Γ. ΕΚΣΚΑΦΕΣ-ΕΠΙΧΩΣΕΙΣ-ΑΠΟΚΑΤΑΣΤ'!R12</f>
        <v>2975</v>
      </c>
      <c r="E40" s="121" t="s">
        <v>14</v>
      </c>
    </row>
    <row r="41" spans="1:5" x14ac:dyDescent="0.2">
      <c r="A41" s="69">
        <f>IF(E42&gt;" ",COUNTA($E$19:E42),"")</f>
        <v>12</v>
      </c>
      <c r="B41" s="70" t="s">
        <v>20</v>
      </c>
      <c r="C41" s="71" t="s">
        <v>90</v>
      </c>
      <c r="D41" s="78"/>
      <c r="E41" s="121"/>
    </row>
    <row r="42" spans="1:5" ht="13.5" thickBot="1" x14ac:dyDescent="0.25">
      <c r="A42" s="76"/>
      <c r="B42" s="122"/>
      <c r="C42" s="123" t="s">
        <v>155</v>
      </c>
      <c r="D42" s="124">
        <f>'Γ. ΕΚΣΚΑΦΕΣ-ΕΠΙΧΩΣΕΙΣ-ΑΠΟΚΑΤΑΣΤ'!L12</f>
        <v>3812</v>
      </c>
      <c r="E42" s="125" t="s">
        <v>14</v>
      </c>
    </row>
    <row r="43" spans="1:5" ht="15.75" thickBot="1" x14ac:dyDescent="0.25">
      <c r="A43" s="177" t="s">
        <v>21</v>
      </c>
      <c r="B43" s="178"/>
      <c r="C43" s="178"/>
      <c r="D43" s="178"/>
      <c r="E43" s="179"/>
    </row>
    <row r="44" spans="1:5" x14ac:dyDescent="0.2">
      <c r="A44" s="116">
        <f>IF(E45&gt;" ",COUNTA($E$19:E45),"")</f>
        <v>13</v>
      </c>
      <c r="B44" s="117" t="s">
        <v>15</v>
      </c>
      <c r="C44" s="118" t="s">
        <v>22</v>
      </c>
      <c r="D44" s="119"/>
      <c r="E44" s="120"/>
    </row>
    <row r="45" spans="1:5" x14ac:dyDescent="0.2">
      <c r="A45" s="67"/>
      <c r="B45" s="68"/>
      <c r="C45" s="115" t="s">
        <v>170</v>
      </c>
      <c r="D45" s="65">
        <v>50</v>
      </c>
      <c r="E45" s="121" t="s">
        <v>16</v>
      </c>
    </row>
    <row r="46" spans="1:5" ht="25.5" x14ac:dyDescent="0.2">
      <c r="A46" s="66">
        <f>IF(E48&gt;" ",COUNTA($E$19:E48),"")</f>
        <v>14</v>
      </c>
      <c r="B46" s="63" t="s">
        <v>23</v>
      </c>
      <c r="C46" s="75" t="s">
        <v>187</v>
      </c>
      <c r="D46" s="65"/>
      <c r="E46" s="121"/>
    </row>
    <row r="47" spans="1:5" x14ac:dyDescent="0.2">
      <c r="A47" s="66"/>
      <c r="B47" s="63"/>
      <c r="C47" s="115" t="s">
        <v>156</v>
      </c>
      <c r="D47" s="65"/>
      <c r="E47" s="121"/>
    </row>
    <row r="48" spans="1:5" x14ac:dyDescent="0.2">
      <c r="A48" s="66"/>
      <c r="B48" s="63"/>
      <c r="C48" s="115" t="s">
        <v>157</v>
      </c>
      <c r="D48" s="65">
        <f>'Γ. ΕΚΣΚΑΦΕΣ-ΕΠΙΧΩΣΕΙΣ-ΑΠΟΚΑΤΑΣΤ'!Q12+100+5</f>
        <v>783</v>
      </c>
      <c r="E48" s="121" t="s">
        <v>14</v>
      </c>
    </row>
    <row r="49" spans="1:5" x14ac:dyDescent="0.2">
      <c r="A49" s="66">
        <f>IF(E50&gt;" ",COUNTA($E$19:E50),"")</f>
        <v>15</v>
      </c>
      <c r="B49" s="63" t="s">
        <v>17</v>
      </c>
      <c r="C49" s="64" t="s">
        <v>24</v>
      </c>
      <c r="D49" s="65"/>
      <c r="E49" s="121"/>
    </row>
    <row r="50" spans="1:5" x14ac:dyDescent="0.2">
      <c r="A50" s="66"/>
      <c r="B50" s="63"/>
      <c r="C50" s="115" t="s">
        <v>158</v>
      </c>
      <c r="D50" s="65">
        <f>2*'Γ. ΕΚΣΚΑΦΕΣ-ΕΠΙΧΩΣΕΙΣ-ΑΠΟΚΑΤΑΣΤ'!O12</f>
        <v>9040</v>
      </c>
      <c r="E50" s="121" t="s">
        <v>19</v>
      </c>
    </row>
    <row r="51" spans="1:5" ht="25.5" x14ac:dyDescent="0.2">
      <c r="A51" s="66">
        <f>IF(E52&gt;" ",COUNTA($E$19:E52),"")</f>
        <v>16</v>
      </c>
      <c r="B51" s="63" t="s">
        <v>93</v>
      </c>
      <c r="C51" s="75" t="s">
        <v>188</v>
      </c>
      <c r="D51" s="65"/>
      <c r="E51" s="121"/>
    </row>
    <row r="52" spans="1:5" x14ac:dyDescent="0.2">
      <c r="A52" s="66"/>
      <c r="B52" s="63"/>
      <c r="C52" s="115" t="s">
        <v>159</v>
      </c>
      <c r="D52" s="65">
        <v>12</v>
      </c>
      <c r="E52" s="121" t="s">
        <v>9</v>
      </c>
    </row>
    <row r="53" spans="1:5" ht="25.5" x14ac:dyDescent="0.2">
      <c r="A53" s="66">
        <f>IF(E54&gt;" ",COUNTA($E$19:E54),"")</f>
        <v>17</v>
      </c>
      <c r="B53" s="63" t="s">
        <v>216</v>
      </c>
      <c r="C53" s="147" t="s">
        <v>189</v>
      </c>
      <c r="D53" s="65"/>
      <c r="E53" s="121"/>
    </row>
    <row r="54" spans="1:5" x14ac:dyDescent="0.2">
      <c r="A54" s="66"/>
      <c r="B54" s="63"/>
      <c r="C54" s="115" t="s">
        <v>159</v>
      </c>
      <c r="D54" s="65">
        <v>15</v>
      </c>
      <c r="E54" s="121" t="s">
        <v>9</v>
      </c>
    </row>
    <row r="55" spans="1:5" ht="25.5" x14ac:dyDescent="0.2">
      <c r="A55" s="66">
        <f>IF(E56&gt;" ",COUNTA($E$19:E56),"")</f>
        <v>18</v>
      </c>
      <c r="B55" s="63" t="s">
        <v>107</v>
      </c>
      <c r="C55" s="147" t="s">
        <v>190</v>
      </c>
      <c r="D55" s="65"/>
      <c r="E55" s="121"/>
    </row>
    <row r="56" spans="1:5" x14ac:dyDescent="0.2">
      <c r="A56" s="66"/>
      <c r="B56" s="63"/>
      <c r="C56" s="115" t="s">
        <v>159</v>
      </c>
      <c r="D56" s="65">
        <v>20</v>
      </c>
      <c r="E56" s="121" t="s">
        <v>9</v>
      </c>
    </row>
    <row r="57" spans="1:5" x14ac:dyDescent="0.2">
      <c r="A57" s="66">
        <v>19</v>
      </c>
      <c r="B57" s="74" t="s">
        <v>191</v>
      </c>
      <c r="C57" s="73" t="s">
        <v>129</v>
      </c>
      <c r="D57" s="65"/>
      <c r="E57" s="121"/>
    </row>
    <row r="58" spans="1:5" x14ac:dyDescent="0.2">
      <c r="A58" s="66"/>
      <c r="B58" s="63"/>
      <c r="C58" s="115" t="s">
        <v>159</v>
      </c>
      <c r="D58" s="65">
        <v>9</v>
      </c>
      <c r="E58" s="121" t="s">
        <v>9</v>
      </c>
    </row>
    <row r="59" spans="1:5" ht="25.5" x14ac:dyDescent="0.2">
      <c r="A59" s="66">
        <v>20</v>
      </c>
      <c r="B59" s="63" t="s">
        <v>131</v>
      </c>
      <c r="C59" s="148" t="s">
        <v>192</v>
      </c>
      <c r="D59" s="65"/>
      <c r="E59" s="121"/>
    </row>
    <row r="60" spans="1:5" x14ac:dyDescent="0.2">
      <c r="A60" s="66"/>
      <c r="B60" s="63"/>
      <c r="C60" s="115" t="s">
        <v>160</v>
      </c>
      <c r="D60" s="65"/>
      <c r="E60" s="121"/>
    </row>
    <row r="61" spans="1:5" x14ac:dyDescent="0.2">
      <c r="A61" s="66"/>
      <c r="B61" s="63"/>
      <c r="C61" s="115" t="s">
        <v>161</v>
      </c>
      <c r="D61" s="65">
        <f>ROUNDUP(((4*4)+(3*3))*1.25,0)</f>
        <v>32</v>
      </c>
      <c r="E61" s="121" t="s">
        <v>16</v>
      </c>
    </row>
    <row r="62" spans="1:5" x14ac:dyDescent="0.2">
      <c r="A62" s="66">
        <v>21</v>
      </c>
      <c r="B62" s="63" t="s">
        <v>132</v>
      </c>
      <c r="C62" s="72" t="s">
        <v>59</v>
      </c>
      <c r="D62" s="65"/>
      <c r="E62" s="121"/>
    </row>
    <row r="63" spans="1:5" x14ac:dyDescent="0.2">
      <c r="A63" s="66"/>
      <c r="B63" s="63"/>
      <c r="C63" s="115" t="s">
        <v>162</v>
      </c>
      <c r="D63" s="65"/>
      <c r="E63" s="121"/>
    </row>
    <row r="64" spans="1:5" x14ac:dyDescent="0.2">
      <c r="A64" s="66"/>
      <c r="B64" s="63"/>
      <c r="C64" s="115" t="s">
        <v>163</v>
      </c>
      <c r="D64" s="65">
        <f>ROUNDUP((4.5*3.5*4)+(3.5*3.5*4),0)</f>
        <v>112</v>
      </c>
      <c r="E64" s="121" t="s">
        <v>16</v>
      </c>
    </row>
    <row r="65" spans="1:5" ht="38.25" x14ac:dyDescent="0.2">
      <c r="A65" s="66">
        <v>22</v>
      </c>
      <c r="B65" s="63" t="s">
        <v>133</v>
      </c>
      <c r="C65" s="149" t="s">
        <v>193</v>
      </c>
      <c r="D65" s="65"/>
      <c r="E65" s="121"/>
    </row>
    <row r="66" spans="1:5" x14ac:dyDescent="0.2">
      <c r="A66" s="66"/>
      <c r="B66" s="63"/>
      <c r="C66" s="115" t="s">
        <v>164</v>
      </c>
      <c r="D66" s="65"/>
      <c r="E66" s="121"/>
    </row>
    <row r="67" spans="1:5" ht="13.5" thickBot="1" x14ac:dyDescent="0.25">
      <c r="A67" s="76"/>
      <c r="B67" s="122"/>
      <c r="C67" s="123" t="s">
        <v>165</v>
      </c>
      <c r="D67" s="126">
        <f>D64*2</f>
        <v>224</v>
      </c>
      <c r="E67" s="125" t="s">
        <v>16</v>
      </c>
    </row>
    <row r="68" spans="1:5" ht="51" x14ac:dyDescent="0.2">
      <c r="A68" s="69">
        <v>23</v>
      </c>
      <c r="B68" s="70" t="s">
        <v>134</v>
      </c>
      <c r="C68" s="150" t="s">
        <v>194</v>
      </c>
      <c r="D68" s="65"/>
      <c r="E68" s="121"/>
    </row>
    <row r="69" spans="1:5" x14ac:dyDescent="0.2">
      <c r="A69" s="69"/>
      <c r="B69" s="70"/>
      <c r="C69" s="115" t="s">
        <v>166</v>
      </c>
      <c r="D69" s="65"/>
      <c r="E69" s="121"/>
    </row>
    <row r="70" spans="1:5" ht="13.5" thickBot="1" x14ac:dyDescent="0.25">
      <c r="A70" s="76"/>
      <c r="B70" s="122"/>
      <c r="C70" s="123" t="s">
        <v>167</v>
      </c>
      <c r="D70" s="126">
        <f>2*((4*3*4+4*4*2)+(3*3*6))</f>
        <v>268</v>
      </c>
      <c r="E70" s="125" t="s">
        <v>16</v>
      </c>
    </row>
    <row r="71" spans="1:5" ht="15.75" thickBot="1" x14ac:dyDescent="0.25">
      <c r="A71" s="177" t="s">
        <v>25</v>
      </c>
      <c r="B71" s="178"/>
      <c r="C71" s="178"/>
      <c r="D71" s="178"/>
      <c r="E71" s="179"/>
    </row>
    <row r="72" spans="1:5" x14ac:dyDescent="0.2">
      <c r="A72" s="66">
        <f>IF(E73&gt;" ",COUNTA($E$19:E73),"")</f>
        <v>24</v>
      </c>
      <c r="B72" s="63" t="s">
        <v>54</v>
      </c>
      <c r="C72" s="75" t="s">
        <v>195</v>
      </c>
      <c r="D72" s="65"/>
      <c r="E72" s="121"/>
    </row>
    <row r="73" spans="1:5" x14ac:dyDescent="0.2">
      <c r="A73" s="66"/>
      <c r="B73" s="63"/>
      <c r="C73" s="115" t="s">
        <v>171</v>
      </c>
      <c r="D73" s="65">
        <f>2*80</f>
        <v>160</v>
      </c>
      <c r="E73" s="121" t="s">
        <v>19</v>
      </c>
    </row>
    <row r="74" spans="1:5" ht="51" x14ac:dyDescent="0.2">
      <c r="A74" s="66">
        <f>IF(E75&gt;" ",COUNTA($E$19:E75),"")</f>
        <v>25</v>
      </c>
      <c r="B74" s="63" t="s">
        <v>26</v>
      </c>
      <c r="C74" s="75" t="s">
        <v>196</v>
      </c>
      <c r="D74" s="65"/>
      <c r="E74" s="121"/>
    </row>
    <row r="75" spans="1:5" x14ac:dyDescent="0.2">
      <c r="A75" s="66"/>
      <c r="B75" s="63"/>
      <c r="C75" s="115" t="s">
        <v>175</v>
      </c>
      <c r="D75" s="65">
        <f>'Β. ΜΗΚΗ ΑΓΩΓΩΝ'!B8</f>
        <v>9685</v>
      </c>
      <c r="E75" s="121" t="s">
        <v>18</v>
      </c>
    </row>
    <row r="76" spans="1:5" ht="51" x14ac:dyDescent="0.2">
      <c r="A76" s="66">
        <f>IF(E77&gt;" ",COUNTA($E$19:E77),"")</f>
        <v>26</v>
      </c>
      <c r="B76" s="63" t="s">
        <v>126</v>
      </c>
      <c r="C76" s="75" t="s">
        <v>197</v>
      </c>
      <c r="D76" s="65"/>
      <c r="E76" s="121"/>
    </row>
    <row r="77" spans="1:5" x14ac:dyDescent="0.2">
      <c r="A77" s="66"/>
      <c r="B77" s="63"/>
      <c r="C77" s="115" t="s">
        <v>175</v>
      </c>
      <c r="D77" s="65">
        <f>'Β. ΜΗΚΗ ΑΓΩΓΩΝ'!B9</f>
        <v>3380</v>
      </c>
      <c r="E77" s="121" t="s">
        <v>18</v>
      </c>
    </row>
    <row r="78" spans="1:5" ht="38.25" x14ac:dyDescent="0.2">
      <c r="A78" s="66">
        <f>IF(E79&gt;" ",COUNTA($E$19:E79),"")</f>
        <v>27</v>
      </c>
      <c r="B78" s="63" t="s">
        <v>27</v>
      </c>
      <c r="C78" s="75" t="s">
        <v>198</v>
      </c>
      <c r="D78" s="65"/>
      <c r="E78" s="121"/>
    </row>
    <row r="79" spans="1:5" x14ac:dyDescent="0.2">
      <c r="A79" s="66"/>
      <c r="B79" s="63"/>
      <c r="C79" s="115" t="s">
        <v>170</v>
      </c>
      <c r="D79" s="65">
        <v>200</v>
      </c>
      <c r="E79" s="121" t="s">
        <v>19</v>
      </c>
    </row>
    <row r="80" spans="1:5" ht="42.75" customHeight="1" x14ac:dyDescent="0.2">
      <c r="A80" s="66">
        <f>IF(E81&gt;" ",COUNTA($E$19:E81),"")</f>
        <v>28</v>
      </c>
      <c r="B80" s="63" t="s">
        <v>57</v>
      </c>
      <c r="C80" s="75" t="s">
        <v>199</v>
      </c>
      <c r="D80" s="65"/>
      <c r="E80" s="121"/>
    </row>
    <row r="81" spans="1:5" x14ac:dyDescent="0.2">
      <c r="A81" s="66"/>
      <c r="B81" s="63"/>
      <c r="C81" s="115" t="s">
        <v>170</v>
      </c>
      <c r="D81" s="65">
        <v>100</v>
      </c>
      <c r="E81" s="121" t="s">
        <v>19</v>
      </c>
    </row>
    <row r="82" spans="1:5" x14ac:dyDescent="0.2">
      <c r="A82" s="66">
        <f>IF(E83&gt;" ",COUNTA($E$19:E83),"")</f>
        <v>29</v>
      </c>
      <c r="B82" s="63" t="s">
        <v>58</v>
      </c>
      <c r="C82" s="64" t="s">
        <v>56</v>
      </c>
      <c r="D82" s="65"/>
      <c r="E82" s="121"/>
    </row>
    <row r="83" spans="1:5" x14ac:dyDescent="0.2">
      <c r="A83" s="66"/>
      <c r="B83" s="63"/>
      <c r="C83" s="115" t="s">
        <v>170</v>
      </c>
      <c r="D83" s="65">
        <v>15</v>
      </c>
      <c r="E83" s="121" t="s">
        <v>19</v>
      </c>
    </row>
    <row r="84" spans="1:5" ht="25.5" x14ac:dyDescent="0.2">
      <c r="A84" s="66">
        <f>IF(E85&gt;" ",COUNTA($E$19:E85),"")</f>
        <v>30</v>
      </c>
      <c r="B84" s="74" t="s">
        <v>200</v>
      </c>
      <c r="C84" s="75" t="s">
        <v>201</v>
      </c>
      <c r="D84" s="65"/>
      <c r="E84" s="121"/>
    </row>
    <row r="85" spans="1:5" x14ac:dyDescent="0.2">
      <c r="A85" s="66"/>
      <c r="B85" s="63"/>
      <c r="C85" s="115" t="s">
        <v>168</v>
      </c>
      <c r="D85" s="65">
        <v>6</v>
      </c>
      <c r="E85" s="121" t="s">
        <v>9</v>
      </c>
    </row>
    <row r="86" spans="1:5" ht="25.5" x14ac:dyDescent="0.2">
      <c r="A86" s="66">
        <f>IF(E87&gt;" ",COUNTA($E$19:E87),"")</f>
        <v>31</v>
      </c>
      <c r="B86" s="74" t="s">
        <v>203</v>
      </c>
      <c r="C86" s="75" t="s">
        <v>202</v>
      </c>
      <c r="D86" s="65"/>
      <c r="E86" s="121"/>
    </row>
    <row r="87" spans="1:5" ht="13.5" thickBot="1" x14ac:dyDescent="0.25">
      <c r="A87" s="76"/>
      <c r="B87" s="122"/>
      <c r="C87" s="123" t="s">
        <v>168</v>
      </c>
      <c r="D87" s="126">
        <v>22</v>
      </c>
      <c r="E87" s="125" t="s">
        <v>9</v>
      </c>
    </row>
    <row r="88" spans="1:5" ht="25.5" x14ac:dyDescent="0.2">
      <c r="A88" s="66">
        <v>32</v>
      </c>
      <c r="B88" s="63" t="s">
        <v>127</v>
      </c>
      <c r="C88" s="75" t="s">
        <v>204</v>
      </c>
      <c r="D88" s="65"/>
      <c r="E88" s="121"/>
    </row>
    <row r="89" spans="1:5" x14ac:dyDescent="0.2">
      <c r="A89" s="66"/>
      <c r="B89" s="63"/>
      <c r="C89" s="115" t="s">
        <v>168</v>
      </c>
      <c r="D89" s="65">
        <v>6</v>
      </c>
      <c r="E89" s="121" t="s">
        <v>9</v>
      </c>
    </row>
    <row r="90" spans="1:5" ht="25.5" x14ac:dyDescent="0.2">
      <c r="A90" s="66">
        <v>33</v>
      </c>
      <c r="B90" s="63" t="s">
        <v>205</v>
      </c>
      <c r="C90" s="75" t="s">
        <v>206</v>
      </c>
      <c r="D90" s="65"/>
      <c r="E90" s="121"/>
    </row>
    <row r="91" spans="1:5" x14ac:dyDescent="0.2">
      <c r="A91" s="66"/>
      <c r="B91" s="63"/>
      <c r="C91" s="115" t="s">
        <v>168</v>
      </c>
      <c r="D91" s="65">
        <v>13</v>
      </c>
      <c r="E91" s="121" t="s">
        <v>9</v>
      </c>
    </row>
    <row r="92" spans="1:5" ht="25.5" x14ac:dyDescent="0.2">
      <c r="A92" s="66">
        <v>34</v>
      </c>
      <c r="B92" s="63" t="s">
        <v>130</v>
      </c>
      <c r="C92" s="75" t="s">
        <v>207</v>
      </c>
      <c r="D92" s="65"/>
      <c r="E92" s="121"/>
    </row>
    <row r="93" spans="1:5" x14ac:dyDescent="0.2">
      <c r="A93" s="66"/>
      <c r="B93" s="63"/>
      <c r="C93" s="115" t="s">
        <v>168</v>
      </c>
      <c r="D93" s="65">
        <f>D58</f>
        <v>9</v>
      </c>
      <c r="E93" s="121" t="s">
        <v>9</v>
      </c>
    </row>
    <row r="94" spans="1:5" ht="25.5" x14ac:dyDescent="0.2">
      <c r="A94" s="66">
        <f>IF(E95&gt;" ",COUNTA($E$19:E95),"")</f>
        <v>35</v>
      </c>
      <c r="B94" s="63" t="s">
        <v>29</v>
      </c>
      <c r="C94" s="75" t="s">
        <v>207</v>
      </c>
      <c r="D94" s="65"/>
      <c r="E94" s="121"/>
    </row>
    <row r="95" spans="1:5" x14ac:dyDescent="0.2">
      <c r="A95" s="66"/>
      <c r="B95" s="63"/>
      <c r="C95" s="115" t="s">
        <v>168</v>
      </c>
      <c r="D95" s="65">
        <v>6</v>
      </c>
      <c r="E95" s="121" t="s">
        <v>9</v>
      </c>
    </row>
    <row r="96" spans="1:5" ht="25.5" x14ac:dyDescent="0.2">
      <c r="A96" s="66">
        <v>36</v>
      </c>
      <c r="B96" s="63" t="s">
        <v>128</v>
      </c>
      <c r="C96" s="75" t="s">
        <v>208</v>
      </c>
      <c r="D96" s="65"/>
      <c r="E96" s="121"/>
    </row>
    <row r="97" spans="1:5" x14ac:dyDescent="0.2">
      <c r="A97" s="66"/>
      <c r="B97" s="63"/>
      <c r="C97" s="115" t="s">
        <v>168</v>
      </c>
      <c r="D97" s="65">
        <v>6</v>
      </c>
      <c r="E97" s="121" t="s">
        <v>9</v>
      </c>
    </row>
    <row r="98" spans="1:5" ht="25.5" x14ac:dyDescent="0.2">
      <c r="A98" s="66">
        <f>IF(E99&gt;" ",COUNTA($E$19:E99),"")</f>
        <v>37</v>
      </c>
      <c r="B98" s="74" t="s">
        <v>209</v>
      </c>
      <c r="C98" s="73" t="s">
        <v>135</v>
      </c>
      <c r="D98" s="65"/>
      <c r="E98" s="121"/>
    </row>
    <row r="99" spans="1:5" x14ac:dyDescent="0.2">
      <c r="A99" s="66"/>
      <c r="B99" s="63"/>
      <c r="C99" s="115" t="s">
        <v>169</v>
      </c>
      <c r="D99" s="65">
        <v>2</v>
      </c>
      <c r="E99" s="121" t="s">
        <v>9</v>
      </c>
    </row>
    <row r="100" spans="1:5" x14ac:dyDescent="0.2">
      <c r="A100" s="66">
        <f>IF(E101&gt;" ",COUNTA($E$19:E101),"")</f>
        <v>38</v>
      </c>
      <c r="B100" s="63" t="s">
        <v>60</v>
      </c>
      <c r="C100" s="64" t="s">
        <v>61</v>
      </c>
      <c r="D100" s="65"/>
      <c r="E100" s="121"/>
    </row>
    <row r="101" spans="1:5" x14ac:dyDescent="0.2">
      <c r="A101" s="66"/>
      <c r="B101" s="63"/>
      <c r="C101" s="115" t="s">
        <v>170</v>
      </c>
      <c r="D101" s="65">
        <v>5</v>
      </c>
      <c r="E101" s="121" t="s">
        <v>9</v>
      </c>
    </row>
    <row r="102" spans="1:5" x14ac:dyDescent="0.2">
      <c r="A102" s="66">
        <f>IF(E103&gt;" ",COUNTA($E$19:E103),"")</f>
        <v>39</v>
      </c>
      <c r="B102" s="63" t="s">
        <v>62</v>
      </c>
      <c r="C102" s="64" t="s">
        <v>63</v>
      </c>
      <c r="D102" s="65"/>
      <c r="E102" s="121"/>
    </row>
    <row r="103" spans="1:5" x14ac:dyDescent="0.2">
      <c r="A103" s="66"/>
      <c r="B103" s="63"/>
      <c r="C103" s="115" t="s">
        <v>170</v>
      </c>
      <c r="D103" s="65">
        <v>5</v>
      </c>
      <c r="E103" s="121" t="s">
        <v>9</v>
      </c>
    </row>
    <row r="104" spans="1:5" x14ac:dyDescent="0.2">
      <c r="A104" s="66">
        <f>IF(E105&gt;" ",COUNTA($E$19:E105),"")</f>
        <v>40</v>
      </c>
      <c r="B104" s="63" t="s">
        <v>64</v>
      </c>
      <c r="C104" s="64" t="s">
        <v>65</v>
      </c>
      <c r="D104" s="65"/>
      <c r="E104" s="121"/>
    </row>
    <row r="105" spans="1:5" x14ac:dyDescent="0.2">
      <c r="A105" s="66"/>
      <c r="B105" s="63"/>
      <c r="C105" s="115" t="s">
        <v>170</v>
      </c>
      <c r="D105" s="65">
        <v>5</v>
      </c>
      <c r="E105" s="121" t="s">
        <v>9</v>
      </c>
    </row>
    <row r="106" spans="1:5" ht="38.25" x14ac:dyDescent="0.2">
      <c r="A106" s="66">
        <f>IF(E107&gt;" ",COUNTA($E$19:E107),"")</f>
        <v>41</v>
      </c>
      <c r="B106" s="63" t="s">
        <v>101</v>
      </c>
      <c r="C106" s="75" t="s">
        <v>210</v>
      </c>
      <c r="D106" s="65"/>
      <c r="E106" s="121"/>
    </row>
    <row r="107" spans="1:5" x14ac:dyDescent="0.2">
      <c r="A107" s="66"/>
      <c r="B107" s="63"/>
      <c r="C107" s="115" t="s">
        <v>170</v>
      </c>
      <c r="D107" s="65">
        <v>3</v>
      </c>
      <c r="E107" s="121" t="s">
        <v>9</v>
      </c>
    </row>
    <row r="108" spans="1:5" ht="25.5" x14ac:dyDescent="0.2">
      <c r="A108" s="66">
        <f>IF(E109&gt;" ",COUNTA($E$19:E109),"")</f>
        <v>42</v>
      </c>
      <c r="B108" s="63" t="s">
        <v>102</v>
      </c>
      <c r="C108" s="75" t="s">
        <v>211</v>
      </c>
      <c r="D108" s="65"/>
      <c r="E108" s="121"/>
    </row>
    <row r="109" spans="1:5" ht="13.5" thickBot="1" x14ac:dyDescent="0.25">
      <c r="A109" s="76"/>
      <c r="B109" s="122"/>
      <c r="C109" s="123" t="s">
        <v>170</v>
      </c>
      <c r="D109" s="126">
        <v>3</v>
      </c>
      <c r="E109" s="125" t="s">
        <v>9</v>
      </c>
    </row>
    <row r="110" spans="1:5" ht="38.25" x14ac:dyDescent="0.2">
      <c r="A110" s="66">
        <f>IF(E111&gt;" ",COUNTA($E$19:E111),"")</f>
        <v>43</v>
      </c>
      <c r="B110" s="63" t="s">
        <v>212</v>
      </c>
      <c r="C110" s="75" t="s">
        <v>213</v>
      </c>
      <c r="D110" s="65"/>
      <c r="E110" s="121"/>
    </row>
    <row r="111" spans="1:5" x14ac:dyDescent="0.2">
      <c r="A111" s="66"/>
      <c r="B111" s="63"/>
      <c r="C111" s="115" t="s">
        <v>170</v>
      </c>
      <c r="D111" s="65">
        <v>35</v>
      </c>
      <c r="E111" s="121" t="s">
        <v>9</v>
      </c>
    </row>
    <row r="112" spans="1:5" ht="38.25" x14ac:dyDescent="0.2">
      <c r="A112" s="66">
        <f>IF(E113&gt;" ",COUNTA($E$19:E113),"")</f>
        <v>44</v>
      </c>
      <c r="B112" s="74" t="s">
        <v>214</v>
      </c>
      <c r="C112" s="75" t="s">
        <v>215</v>
      </c>
      <c r="D112" s="65"/>
      <c r="E112" s="121"/>
    </row>
    <row r="113" spans="1:5" x14ac:dyDescent="0.2">
      <c r="A113" s="66"/>
      <c r="B113" s="74"/>
      <c r="C113" s="115" t="s">
        <v>170</v>
      </c>
      <c r="D113" s="65">
        <v>35</v>
      </c>
      <c r="E113" s="121" t="s">
        <v>9</v>
      </c>
    </row>
    <row r="114" spans="1:5" x14ac:dyDescent="0.2">
      <c r="A114" s="66">
        <f>IF(E115&gt;" ",COUNTA($E$19:E115),"")</f>
        <v>45</v>
      </c>
      <c r="B114" s="74" t="s">
        <v>91</v>
      </c>
      <c r="C114" s="75" t="s">
        <v>92</v>
      </c>
      <c r="D114" s="65"/>
      <c r="E114" s="121"/>
    </row>
    <row r="115" spans="1:5" ht="13.5" thickBot="1" x14ac:dyDescent="0.25">
      <c r="A115" s="76"/>
      <c r="B115" s="77"/>
      <c r="C115" s="123" t="s">
        <v>170</v>
      </c>
      <c r="D115" s="126">
        <v>5</v>
      </c>
      <c r="E115" s="125" t="s">
        <v>9</v>
      </c>
    </row>
    <row r="117" spans="1:5" x14ac:dyDescent="0.2">
      <c r="C117" s="174" t="s">
        <v>222</v>
      </c>
      <c r="D117" s="174"/>
      <c r="E117" s="174"/>
    </row>
    <row r="118" spans="1:5" ht="15" customHeight="1" x14ac:dyDescent="0.2">
      <c r="C118" s="175" t="s">
        <v>223</v>
      </c>
      <c r="D118" s="175"/>
      <c r="E118" s="175"/>
    </row>
    <row r="121" spans="1:5" ht="15" customHeight="1" x14ac:dyDescent="0.2">
      <c r="C121" s="174" t="s">
        <v>224</v>
      </c>
      <c r="D121" s="174"/>
      <c r="E121" s="174"/>
    </row>
    <row r="122" spans="1:5" ht="15" customHeight="1" x14ac:dyDescent="0.2">
      <c r="C122" s="174" t="s">
        <v>225</v>
      </c>
      <c r="D122" s="174"/>
      <c r="E122" s="174"/>
    </row>
  </sheetData>
  <mergeCells count="19">
    <mergeCell ref="C5:E5"/>
    <mergeCell ref="C9:E9"/>
    <mergeCell ref="C117:E117"/>
    <mergeCell ref="A14:E14"/>
    <mergeCell ref="C6:E6"/>
    <mergeCell ref="C7:E7"/>
    <mergeCell ref="A17:E17"/>
    <mergeCell ref="A43:E43"/>
    <mergeCell ref="A71:E71"/>
    <mergeCell ref="D15:D16"/>
    <mergeCell ref="A15:A16"/>
    <mergeCell ref="B15:B16"/>
    <mergeCell ref="C15:C16"/>
    <mergeCell ref="E15:E16"/>
    <mergeCell ref="C12:E12"/>
    <mergeCell ref="C13:E13"/>
    <mergeCell ref="C122:E122"/>
    <mergeCell ref="C121:E121"/>
    <mergeCell ref="C118:E118"/>
  </mergeCells>
  <phoneticPr fontId="35" type="noConversion"/>
  <printOptions horizontalCentered="1"/>
  <pageMargins left="0.39370078740157483" right="0.39370078740157483" top="0.74803149606299213" bottom="0.74803149606299213" header="0" footer="0"/>
  <pageSetup paperSize="9" orientation="portrait" r:id="rId1"/>
  <headerFooter>
    <oddHeader>&amp;C&amp;A</oddHeader>
    <oddFooter>&amp;C&amp;P από &amp;N</oddFooter>
  </headerFooter>
  <rowBreaks count="1" manualBreakCount="1">
    <brk id="38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95250</xdr:colOff>
                <xdr:row>0</xdr:row>
                <xdr:rowOff>0</xdr:rowOff>
              </from>
              <to>
                <xdr:col>1</xdr:col>
                <xdr:colOff>47625</xdr:colOff>
                <xdr:row>3</xdr:row>
                <xdr:rowOff>9525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view="pageBreakPreview" zoomScaleSheetLayoutView="100" workbookViewId="0">
      <selection activeCell="E9" sqref="E9"/>
    </sheetView>
  </sheetViews>
  <sheetFormatPr defaultRowHeight="12.75" x14ac:dyDescent="0.2"/>
  <cols>
    <col min="1" max="1" width="2.85546875" style="130" customWidth="1"/>
    <col min="2" max="2" width="2" style="130" customWidth="1"/>
    <col min="3" max="3" width="45.42578125" style="130" bestFit="1" customWidth="1"/>
    <col min="4" max="4" width="9.140625" style="130"/>
    <col min="5" max="5" width="12.85546875" style="130" customWidth="1"/>
    <col min="6" max="6" width="11.42578125" style="130" customWidth="1"/>
    <col min="7" max="7" width="9.85546875" style="130" customWidth="1"/>
    <col min="8" max="8" width="2.140625" style="130" customWidth="1"/>
    <col min="9" max="12" width="9.140625" style="130"/>
    <col min="13" max="13" width="9.28515625" style="130" bestFit="1" customWidth="1"/>
    <col min="14" max="257" width="9.140625" style="130"/>
    <col min="258" max="258" width="2.85546875" style="130" customWidth="1"/>
    <col min="259" max="259" width="45.42578125" style="130" bestFit="1" customWidth="1"/>
    <col min="260" max="260" width="9.140625" style="130"/>
    <col min="261" max="261" width="11.140625" style="130" customWidth="1"/>
    <col min="262" max="262" width="7.42578125" style="130" customWidth="1"/>
    <col min="263" max="263" width="9.140625" style="130"/>
    <col min="264" max="264" width="2" style="130" bestFit="1" customWidth="1"/>
    <col min="265" max="513" width="9.140625" style="130"/>
    <col min="514" max="514" width="2.85546875" style="130" customWidth="1"/>
    <col min="515" max="515" width="45.42578125" style="130" bestFit="1" customWidth="1"/>
    <col min="516" max="516" width="9.140625" style="130"/>
    <col min="517" max="517" width="11.140625" style="130" customWidth="1"/>
    <col min="518" max="518" width="7.42578125" style="130" customWidth="1"/>
    <col min="519" max="519" width="9.140625" style="130"/>
    <col min="520" max="520" width="2" style="130" bestFit="1" customWidth="1"/>
    <col min="521" max="769" width="9.140625" style="130"/>
    <col min="770" max="770" width="2.85546875" style="130" customWidth="1"/>
    <col min="771" max="771" width="45.42578125" style="130" bestFit="1" customWidth="1"/>
    <col min="772" max="772" width="9.140625" style="130"/>
    <col min="773" max="773" width="11.140625" style="130" customWidth="1"/>
    <col min="774" max="774" width="7.42578125" style="130" customWidth="1"/>
    <col min="775" max="775" width="9.140625" style="130"/>
    <col min="776" max="776" width="2" style="130" bestFit="1" customWidth="1"/>
    <col min="777" max="1025" width="9.140625" style="130"/>
    <col min="1026" max="1026" width="2.85546875" style="130" customWidth="1"/>
    <col min="1027" max="1027" width="45.42578125" style="130" bestFit="1" customWidth="1"/>
    <col min="1028" max="1028" width="9.140625" style="130"/>
    <col min="1029" max="1029" width="11.140625" style="130" customWidth="1"/>
    <col min="1030" max="1030" width="7.42578125" style="130" customWidth="1"/>
    <col min="1031" max="1031" width="9.140625" style="130"/>
    <col min="1032" max="1032" width="2" style="130" bestFit="1" customWidth="1"/>
    <col min="1033" max="1281" width="9.140625" style="130"/>
    <col min="1282" max="1282" width="2.85546875" style="130" customWidth="1"/>
    <col min="1283" max="1283" width="45.42578125" style="130" bestFit="1" customWidth="1"/>
    <col min="1284" max="1284" width="9.140625" style="130"/>
    <col min="1285" max="1285" width="11.140625" style="130" customWidth="1"/>
    <col min="1286" max="1286" width="7.42578125" style="130" customWidth="1"/>
    <col min="1287" max="1287" width="9.140625" style="130"/>
    <col min="1288" max="1288" width="2" style="130" bestFit="1" customWidth="1"/>
    <col min="1289" max="1537" width="9.140625" style="130"/>
    <col min="1538" max="1538" width="2.85546875" style="130" customWidth="1"/>
    <col min="1539" max="1539" width="45.42578125" style="130" bestFit="1" customWidth="1"/>
    <col min="1540" max="1540" width="9.140625" style="130"/>
    <col min="1541" max="1541" width="11.140625" style="130" customWidth="1"/>
    <col min="1542" max="1542" width="7.42578125" style="130" customWidth="1"/>
    <col min="1543" max="1543" width="9.140625" style="130"/>
    <col min="1544" max="1544" width="2" style="130" bestFit="1" customWidth="1"/>
    <col min="1545" max="1793" width="9.140625" style="130"/>
    <col min="1794" max="1794" width="2.85546875" style="130" customWidth="1"/>
    <col min="1795" max="1795" width="45.42578125" style="130" bestFit="1" customWidth="1"/>
    <col min="1796" max="1796" width="9.140625" style="130"/>
    <col min="1797" max="1797" width="11.140625" style="130" customWidth="1"/>
    <col min="1798" max="1798" width="7.42578125" style="130" customWidth="1"/>
    <col min="1799" max="1799" width="9.140625" style="130"/>
    <col min="1800" max="1800" width="2" style="130" bestFit="1" customWidth="1"/>
    <col min="1801" max="2049" width="9.140625" style="130"/>
    <col min="2050" max="2050" width="2.85546875" style="130" customWidth="1"/>
    <col min="2051" max="2051" width="45.42578125" style="130" bestFit="1" customWidth="1"/>
    <col min="2052" max="2052" width="9.140625" style="130"/>
    <col min="2053" max="2053" width="11.140625" style="130" customWidth="1"/>
    <col min="2054" max="2054" width="7.42578125" style="130" customWidth="1"/>
    <col min="2055" max="2055" width="9.140625" style="130"/>
    <col min="2056" max="2056" width="2" style="130" bestFit="1" customWidth="1"/>
    <col min="2057" max="2305" width="9.140625" style="130"/>
    <col min="2306" max="2306" width="2.85546875" style="130" customWidth="1"/>
    <col min="2307" max="2307" width="45.42578125" style="130" bestFit="1" customWidth="1"/>
    <col min="2308" max="2308" width="9.140625" style="130"/>
    <col min="2309" max="2309" width="11.140625" style="130" customWidth="1"/>
    <col min="2310" max="2310" width="7.42578125" style="130" customWidth="1"/>
    <col min="2311" max="2311" width="9.140625" style="130"/>
    <col min="2312" max="2312" width="2" style="130" bestFit="1" customWidth="1"/>
    <col min="2313" max="2561" width="9.140625" style="130"/>
    <col min="2562" max="2562" width="2.85546875" style="130" customWidth="1"/>
    <col min="2563" max="2563" width="45.42578125" style="130" bestFit="1" customWidth="1"/>
    <col min="2564" max="2564" width="9.140625" style="130"/>
    <col min="2565" max="2565" width="11.140625" style="130" customWidth="1"/>
    <col min="2566" max="2566" width="7.42578125" style="130" customWidth="1"/>
    <col min="2567" max="2567" width="9.140625" style="130"/>
    <col min="2568" max="2568" width="2" style="130" bestFit="1" customWidth="1"/>
    <col min="2569" max="2817" width="9.140625" style="130"/>
    <col min="2818" max="2818" width="2.85546875" style="130" customWidth="1"/>
    <col min="2819" max="2819" width="45.42578125" style="130" bestFit="1" customWidth="1"/>
    <col min="2820" max="2820" width="9.140625" style="130"/>
    <col min="2821" max="2821" width="11.140625" style="130" customWidth="1"/>
    <col min="2822" max="2822" width="7.42578125" style="130" customWidth="1"/>
    <col min="2823" max="2823" width="9.140625" style="130"/>
    <col min="2824" max="2824" width="2" style="130" bestFit="1" customWidth="1"/>
    <col min="2825" max="3073" width="9.140625" style="130"/>
    <col min="3074" max="3074" width="2.85546875" style="130" customWidth="1"/>
    <col min="3075" max="3075" width="45.42578125" style="130" bestFit="1" customWidth="1"/>
    <col min="3076" max="3076" width="9.140625" style="130"/>
    <col min="3077" max="3077" width="11.140625" style="130" customWidth="1"/>
    <col min="3078" max="3078" width="7.42578125" style="130" customWidth="1"/>
    <col min="3079" max="3079" width="9.140625" style="130"/>
    <col min="3080" max="3080" width="2" style="130" bestFit="1" customWidth="1"/>
    <col min="3081" max="3329" width="9.140625" style="130"/>
    <col min="3330" max="3330" width="2.85546875" style="130" customWidth="1"/>
    <col min="3331" max="3331" width="45.42578125" style="130" bestFit="1" customWidth="1"/>
    <col min="3332" max="3332" width="9.140625" style="130"/>
    <col min="3333" max="3333" width="11.140625" style="130" customWidth="1"/>
    <col min="3334" max="3334" width="7.42578125" style="130" customWidth="1"/>
    <col min="3335" max="3335" width="9.140625" style="130"/>
    <col min="3336" max="3336" width="2" style="130" bestFit="1" customWidth="1"/>
    <col min="3337" max="3585" width="9.140625" style="130"/>
    <col min="3586" max="3586" width="2.85546875" style="130" customWidth="1"/>
    <col min="3587" max="3587" width="45.42578125" style="130" bestFit="1" customWidth="1"/>
    <col min="3588" max="3588" width="9.140625" style="130"/>
    <col min="3589" max="3589" width="11.140625" style="130" customWidth="1"/>
    <col min="3590" max="3590" width="7.42578125" style="130" customWidth="1"/>
    <col min="3591" max="3591" width="9.140625" style="130"/>
    <col min="3592" max="3592" width="2" style="130" bestFit="1" customWidth="1"/>
    <col min="3593" max="3841" width="9.140625" style="130"/>
    <col min="3842" max="3842" width="2.85546875" style="130" customWidth="1"/>
    <col min="3843" max="3843" width="45.42578125" style="130" bestFit="1" customWidth="1"/>
    <col min="3844" max="3844" width="9.140625" style="130"/>
    <col min="3845" max="3845" width="11.140625" style="130" customWidth="1"/>
    <col min="3846" max="3846" width="7.42578125" style="130" customWidth="1"/>
    <col min="3847" max="3847" width="9.140625" style="130"/>
    <col min="3848" max="3848" width="2" style="130" bestFit="1" customWidth="1"/>
    <col min="3849" max="4097" width="9.140625" style="130"/>
    <col min="4098" max="4098" width="2.85546875" style="130" customWidth="1"/>
    <col min="4099" max="4099" width="45.42578125" style="130" bestFit="1" customWidth="1"/>
    <col min="4100" max="4100" width="9.140625" style="130"/>
    <col min="4101" max="4101" width="11.140625" style="130" customWidth="1"/>
    <col min="4102" max="4102" width="7.42578125" style="130" customWidth="1"/>
    <col min="4103" max="4103" width="9.140625" style="130"/>
    <col min="4104" max="4104" width="2" style="130" bestFit="1" customWidth="1"/>
    <col min="4105" max="4353" width="9.140625" style="130"/>
    <col min="4354" max="4354" width="2.85546875" style="130" customWidth="1"/>
    <col min="4355" max="4355" width="45.42578125" style="130" bestFit="1" customWidth="1"/>
    <col min="4356" max="4356" width="9.140625" style="130"/>
    <col min="4357" max="4357" width="11.140625" style="130" customWidth="1"/>
    <col min="4358" max="4358" width="7.42578125" style="130" customWidth="1"/>
    <col min="4359" max="4359" width="9.140625" style="130"/>
    <col min="4360" max="4360" width="2" style="130" bestFit="1" customWidth="1"/>
    <col min="4361" max="4609" width="9.140625" style="130"/>
    <col min="4610" max="4610" width="2.85546875" style="130" customWidth="1"/>
    <col min="4611" max="4611" width="45.42578125" style="130" bestFit="1" customWidth="1"/>
    <col min="4612" max="4612" width="9.140625" style="130"/>
    <col min="4613" max="4613" width="11.140625" style="130" customWidth="1"/>
    <col min="4614" max="4614" width="7.42578125" style="130" customWidth="1"/>
    <col min="4615" max="4615" width="9.140625" style="130"/>
    <col min="4616" max="4616" width="2" style="130" bestFit="1" customWidth="1"/>
    <col min="4617" max="4865" width="9.140625" style="130"/>
    <col min="4866" max="4866" width="2.85546875" style="130" customWidth="1"/>
    <col min="4867" max="4867" width="45.42578125" style="130" bestFit="1" customWidth="1"/>
    <col min="4868" max="4868" width="9.140625" style="130"/>
    <col min="4869" max="4869" width="11.140625" style="130" customWidth="1"/>
    <col min="4870" max="4870" width="7.42578125" style="130" customWidth="1"/>
    <col min="4871" max="4871" width="9.140625" style="130"/>
    <col min="4872" max="4872" width="2" style="130" bestFit="1" customWidth="1"/>
    <col min="4873" max="5121" width="9.140625" style="130"/>
    <col min="5122" max="5122" width="2.85546875" style="130" customWidth="1"/>
    <col min="5123" max="5123" width="45.42578125" style="130" bestFit="1" customWidth="1"/>
    <col min="5124" max="5124" width="9.140625" style="130"/>
    <col min="5125" max="5125" width="11.140625" style="130" customWidth="1"/>
    <col min="5126" max="5126" width="7.42578125" style="130" customWidth="1"/>
    <col min="5127" max="5127" width="9.140625" style="130"/>
    <col min="5128" max="5128" width="2" style="130" bestFit="1" customWidth="1"/>
    <col min="5129" max="5377" width="9.140625" style="130"/>
    <col min="5378" max="5378" width="2.85546875" style="130" customWidth="1"/>
    <col min="5379" max="5379" width="45.42578125" style="130" bestFit="1" customWidth="1"/>
    <col min="5380" max="5380" width="9.140625" style="130"/>
    <col min="5381" max="5381" width="11.140625" style="130" customWidth="1"/>
    <col min="5382" max="5382" width="7.42578125" style="130" customWidth="1"/>
    <col min="5383" max="5383" width="9.140625" style="130"/>
    <col min="5384" max="5384" width="2" style="130" bestFit="1" customWidth="1"/>
    <col min="5385" max="5633" width="9.140625" style="130"/>
    <col min="5634" max="5634" width="2.85546875" style="130" customWidth="1"/>
    <col min="5635" max="5635" width="45.42578125" style="130" bestFit="1" customWidth="1"/>
    <col min="5636" max="5636" width="9.140625" style="130"/>
    <col min="5637" max="5637" width="11.140625" style="130" customWidth="1"/>
    <col min="5638" max="5638" width="7.42578125" style="130" customWidth="1"/>
    <col min="5639" max="5639" width="9.140625" style="130"/>
    <col min="5640" max="5640" width="2" style="130" bestFit="1" customWidth="1"/>
    <col min="5641" max="5889" width="9.140625" style="130"/>
    <col min="5890" max="5890" width="2.85546875" style="130" customWidth="1"/>
    <col min="5891" max="5891" width="45.42578125" style="130" bestFit="1" customWidth="1"/>
    <col min="5892" max="5892" width="9.140625" style="130"/>
    <col min="5893" max="5893" width="11.140625" style="130" customWidth="1"/>
    <col min="5894" max="5894" width="7.42578125" style="130" customWidth="1"/>
    <col min="5895" max="5895" width="9.140625" style="130"/>
    <col min="5896" max="5896" width="2" style="130" bestFit="1" customWidth="1"/>
    <col min="5897" max="6145" width="9.140625" style="130"/>
    <col min="6146" max="6146" width="2.85546875" style="130" customWidth="1"/>
    <col min="6147" max="6147" width="45.42578125" style="130" bestFit="1" customWidth="1"/>
    <col min="6148" max="6148" width="9.140625" style="130"/>
    <col min="6149" max="6149" width="11.140625" style="130" customWidth="1"/>
    <col min="6150" max="6150" width="7.42578125" style="130" customWidth="1"/>
    <col min="6151" max="6151" width="9.140625" style="130"/>
    <col min="6152" max="6152" width="2" style="130" bestFit="1" customWidth="1"/>
    <col min="6153" max="6401" width="9.140625" style="130"/>
    <col min="6402" max="6402" width="2.85546875" style="130" customWidth="1"/>
    <col min="6403" max="6403" width="45.42578125" style="130" bestFit="1" customWidth="1"/>
    <col min="6404" max="6404" width="9.140625" style="130"/>
    <col min="6405" max="6405" width="11.140625" style="130" customWidth="1"/>
    <col min="6406" max="6406" width="7.42578125" style="130" customWidth="1"/>
    <col min="6407" max="6407" width="9.140625" style="130"/>
    <col min="6408" max="6408" width="2" style="130" bestFit="1" customWidth="1"/>
    <col min="6409" max="6657" width="9.140625" style="130"/>
    <col min="6658" max="6658" width="2.85546875" style="130" customWidth="1"/>
    <col min="6659" max="6659" width="45.42578125" style="130" bestFit="1" customWidth="1"/>
    <col min="6660" max="6660" width="9.140625" style="130"/>
    <col min="6661" max="6661" width="11.140625" style="130" customWidth="1"/>
    <col min="6662" max="6662" width="7.42578125" style="130" customWidth="1"/>
    <col min="6663" max="6663" width="9.140625" style="130"/>
    <col min="6664" max="6664" width="2" style="130" bestFit="1" customWidth="1"/>
    <col min="6665" max="6913" width="9.140625" style="130"/>
    <col min="6914" max="6914" width="2.85546875" style="130" customWidth="1"/>
    <col min="6915" max="6915" width="45.42578125" style="130" bestFit="1" customWidth="1"/>
    <col min="6916" max="6916" width="9.140625" style="130"/>
    <col min="6917" max="6917" width="11.140625" style="130" customWidth="1"/>
    <col min="6918" max="6918" width="7.42578125" style="130" customWidth="1"/>
    <col min="6919" max="6919" width="9.140625" style="130"/>
    <col min="6920" max="6920" width="2" style="130" bestFit="1" customWidth="1"/>
    <col min="6921" max="7169" width="9.140625" style="130"/>
    <col min="7170" max="7170" width="2.85546875" style="130" customWidth="1"/>
    <col min="7171" max="7171" width="45.42578125" style="130" bestFit="1" customWidth="1"/>
    <col min="7172" max="7172" width="9.140625" style="130"/>
    <col min="7173" max="7173" width="11.140625" style="130" customWidth="1"/>
    <col min="7174" max="7174" width="7.42578125" style="130" customWidth="1"/>
    <col min="7175" max="7175" width="9.140625" style="130"/>
    <col min="7176" max="7176" width="2" style="130" bestFit="1" customWidth="1"/>
    <col min="7177" max="7425" width="9.140625" style="130"/>
    <col min="7426" max="7426" width="2.85546875" style="130" customWidth="1"/>
    <col min="7427" max="7427" width="45.42578125" style="130" bestFit="1" customWidth="1"/>
    <col min="7428" max="7428" width="9.140625" style="130"/>
    <col min="7429" max="7429" width="11.140625" style="130" customWidth="1"/>
    <col min="7430" max="7430" width="7.42578125" style="130" customWidth="1"/>
    <col min="7431" max="7431" width="9.140625" style="130"/>
    <col min="7432" max="7432" width="2" style="130" bestFit="1" customWidth="1"/>
    <col min="7433" max="7681" width="9.140625" style="130"/>
    <col min="7682" max="7682" width="2.85546875" style="130" customWidth="1"/>
    <col min="7683" max="7683" width="45.42578125" style="130" bestFit="1" customWidth="1"/>
    <col min="7684" max="7684" width="9.140625" style="130"/>
    <col min="7685" max="7685" width="11.140625" style="130" customWidth="1"/>
    <col min="7686" max="7686" width="7.42578125" style="130" customWidth="1"/>
    <col min="7687" max="7687" width="9.140625" style="130"/>
    <col min="7688" max="7688" width="2" style="130" bestFit="1" customWidth="1"/>
    <col min="7689" max="7937" width="9.140625" style="130"/>
    <col min="7938" max="7938" width="2.85546875" style="130" customWidth="1"/>
    <col min="7939" max="7939" width="45.42578125" style="130" bestFit="1" customWidth="1"/>
    <col min="7940" max="7940" width="9.140625" style="130"/>
    <col min="7941" max="7941" width="11.140625" style="130" customWidth="1"/>
    <col min="7942" max="7942" width="7.42578125" style="130" customWidth="1"/>
    <col min="7943" max="7943" width="9.140625" style="130"/>
    <col min="7944" max="7944" width="2" style="130" bestFit="1" customWidth="1"/>
    <col min="7945" max="8193" width="9.140625" style="130"/>
    <col min="8194" max="8194" width="2.85546875" style="130" customWidth="1"/>
    <col min="8195" max="8195" width="45.42578125" style="130" bestFit="1" customWidth="1"/>
    <col min="8196" max="8196" width="9.140625" style="130"/>
    <col min="8197" max="8197" width="11.140625" style="130" customWidth="1"/>
    <col min="8198" max="8198" width="7.42578125" style="130" customWidth="1"/>
    <col min="8199" max="8199" width="9.140625" style="130"/>
    <col min="8200" max="8200" width="2" style="130" bestFit="1" customWidth="1"/>
    <col min="8201" max="8449" width="9.140625" style="130"/>
    <col min="8450" max="8450" width="2.85546875" style="130" customWidth="1"/>
    <col min="8451" max="8451" width="45.42578125" style="130" bestFit="1" customWidth="1"/>
    <col min="8452" max="8452" width="9.140625" style="130"/>
    <col min="8453" max="8453" width="11.140625" style="130" customWidth="1"/>
    <col min="8454" max="8454" width="7.42578125" style="130" customWidth="1"/>
    <col min="8455" max="8455" width="9.140625" style="130"/>
    <col min="8456" max="8456" width="2" style="130" bestFit="1" customWidth="1"/>
    <col min="8457" max="8705" width="9.140625" style="130"/>
    <col min="8706" max="8706" width="2.85546875" style="130" customWidth="1"/>
    <col min="8707" max="8707" width="45.42578125" style="130" bestFit="1" customWidth="1"/>
    <col min="8708" max="8708" width="9.140625" style="130"/>
    <col min="8709" max="8709" width="11.140625" style="130" customWidth="1"/>
    <col min="8710" max="8710" width="7.42578125" style="130" customWidth="1"/>
    <col min="8711" max="8711" width="9.140625" style="130"/>
    <col min="8712" max="8712" width="2" style="130" bestFit="1" customWidth="1"/>
    <col min="8713" max="8961" width="9.140625" style="130"/>
    <col min="8962" max="8962" width="2.85546875" style="130" customWidth="1"/>
    <col min="8963" max="8963" width="45.42578125" style="130" bestFit="1" customWidth="1"/>
    <col min="8964" max="8964" width="9.140625" style="130"/>
    <col min="8965" max="8965" width="11.140625" style="130" customWidth="1"/>
    <col min="8966" max="8966" width="7.42578125" style="130" customWidth="1"/>
    <col min="8967" max="8967" width="9.140625" style="130"/>
    <col min="8968" max="8968" width="2" style="130" bestFit="1" customWidth="1"/>
    <col min="8969" max="9217" width="9.140625" style="130"/>
    <col min="9218" max="9218" width="2.85546875" style="130" customWidth="1"/>
    <col min="9219" max="9219" width="45.42578125" style="130" bestFit="1" customWidth="1"/>
    <col min="9220" max="9220" width="9.140625" style="130"/>
    <col min="9221" max="9221" width="11.140625" style="130" customWidth="1"/>
    <col min="9222" max="9222" width="7.42578125" style="130" customWidth="1"/>
    <col min="9223" max="9223" width="9.140625" style="130"/>
    <col min="9224" max="9224" width="2" style="130" bestFit="1" customWidth="1"/>
    <col min="9225" max="9473" width="9.140625" style="130"/>
    <col min="9474" max="9474" width="2.85546875" style="130" customWidth="1"/>
    <col min="9475" max="9475" width="45.42578125" style="130" bestFit="1" customWidth="1"/>
    <col min="9476" max="9476" width="9.140625" style="130"/>
    <col min="9477" max="9477" width="11.140625" style="130" customWidth="1"/>
    <col min="9478" max="9478" width="7.42578125" style="130" customWidth="1"/>
    <col min="9479" max="9479" width="9.140625" style="130"/>
    <col min="9480" max="9480" width="2" style="130" bestFit="1" customWidth="1"/>
    <col min="9481" max="9729" width="9.140625" style="130"/>
    <col min="9730" max="9730" width="2.85546875" style="130" customWidth="1"/>
    <col min="9731" max="9731" width="45.42578125" style="130" bestFit="1" customWidth="1"/>
    <col min="9732" max="9732" width="9.140625" style="130"/>
    <col min="9733" max="9733" width="11.140625" style="130" customWidth="1"/>
    <col min="9734" max="9734" width="7.42578125" style="130" customWidth="1"/>
    <col min="9735" max="9735" width="9.140625" style="130"/>
    <col min="9736" max="9736" width="2" style="130" bestFit="1" customWidth="1"/>
    <col min="9737" max="9985" width="9.140625" style="130"/>
    <col min="9986" max="9986" width="2.85546875" style="130" customWidth="1"/>
    <col min="9987" max="9987" width="45.42578125" style="130" bestFit="1" customWidth="1"/>
    <col min="9988" max="9988" width="9.140625" style="130"/>
    <col min="9989" max="9989" width="11.140625" style="130" customWidth="1"/>
    <col min="9990" max="9990" width="7.42578125" style="130" customWidth="1"/>
    <col min="9991" max="9991" width="9.140625" style="130"/>
    <col min="9992" max="9992" width="2" style="130" bestFit="1" customWidth="1"/>
    <col min="9993" max="10241" width="9.140625" style="130"/>
    <col min="10242" max="10242" width="2.85546875" style="130" customWidth="1"/>
    <col min="10243" max="10243" width="45.42578125" style="130" bestFit="1" customWidth="1"/>
    <col min="10244" max="10244" width="9.140625" style="130"/>
    <col min="10245" max="10245" width="11.140625" style="130" customWidth="1"/>
    <col min="10246" max="10246" width="7.42578125" style="130" customWidth="1"/>
    <col min="10247" max="10247" width="9.140625" style="130"/>
    <col min="10248" max="10248" width="2" style="130" bestFit="1" customWidth="1"/>
    <col min="10249" max="10497" width="9.140625" style="130"/>
    <col min="10498" max="10498" width="2.85546875" style="130" customWidth="1"/>
    <col min="10499" max="10499" width="45.42578125" style="130" bestFit="1" customWidth="1"/>
    <col min="10500" max="10500" width="9.140625" style="130"/>
    <col min="10501" max="10501" width="11.140625" style="130" customWidth="1"/>
    <col min="10502" max="10502" width="7.42578125" style="130" customWidth="1"/>
    <col min="10503" max="10503" width="9.140625" style="130"/>
    <col min="10504" max="10504" width="2" style="130" bestFit="1" customWidth="1"/>
    <col min="10505" max="10753" width="9.140625" style="130"/>
    <col min="10754" max="10754" width="2.85546875" style="130" customWidth="1"/>
    <col min="10755" max="10755" width="45.42578125" style="130" bestFit="1" customWidth="1"/>
    <col min="10756" max="10756" width="9.140625" style="130"/>
    <col min="10757" max="10757" width="11.140625" style="130" customWidth="1"/>
    <col min="10758" max="10758" width="7.42578125" style="130" customWidth="1"/>
    <col min="10759" max="10759" width="9.140625" style="130"/>
    <col min="10760" max="10760" width="2" style="130" bestFit="1" customWidth="1"/>
    <col min="10761" max="11009" width="9.140625" style="130"/>
    <col min="11010" max="11010" width="2.85546875" style="130" customWidth="1"/>
    <col min="11011" max="11011" width="45.42578125" style="130" bestFit="1" customWidth="1"/>
    <col min="11012" max="11012" width="9.140625" style="130"/>
    <col min="11013" max="11013" width="11.140625" style="130" customWidth="1"/>
    <col min="11014" max="11014" width="7.42578125" style="130" customWidth="1"/>
    <col min="11015" max="11015" width="9.140625" style="130"/>
    <col min="11016" max="11016" width="2" style="130" bestFit="1" customWidth="1"/>
    <col min="11017" max="11265" width="9.140625" style="130"/>
    <col min="11266" max="11266" width="2.85546875" style="130" customWidth="1"/>
    <col min="11267" max="11267" width="45.42578125" style="130" bestFit="1" customWidth="1"/>
    <col min="11268" max="11268" width="9.140625" style="130"/>
    <col min="11269" max="11269" width="11.140625" style="130" customWidth="1"/>
    <col min="11270" max="11270" width="7.42578125" style="130" customWidth="1"/>
    <col min="11271" max="11271" width="9.140625" style="130"/>
    <col min="11272" max="11272" width="2" style="130" bestFit="1" customWidth="1"/>
    <col min="11273" max="11521" width="9.140625" style="130"/>
    <col min="11522" max="11522" width="2.85546875" style="130" customWidth="1"/>
    <col min="11523" max="11523" width="45.42578125" style="130" bestFit="1" customWidth="1"/>
    <col min="11524" max="11524" width="9.140625" style="130"/>
    <col min="11525" max="11525" width="11.140625" style="130" customWidth="1"/>
    <col min="11526" max="11526" width="7.42578125" style="130" customWidth="1"/>
    <col min="11527" max="11527" width="9.140625" style="130"/>
    <col min="11528" max="11528" width="2" style="130" bestFit="1" customWidth="1"/>
    <col min="11529" max="11777" width="9.140625" style="130"/>
    <col min="11778" max="11778" width="2.85546875" style="130" customWidth="1"/>
    <col min="11779" max="11779" width="45.42578125" style="130" bestFit="1" customWidth="1"/>
    <col min="11780" max="11780" width="9.140625" style="130"/>
    <col min="11781" max="11781" width="11.140625" style="130" customWidth="1"/>
    <col min="11782" max="11782" width="7.42578125" style="130" customWidth="1"/>
    <col min="11783" max="11783" width="9.140625" style="130"/>
    <col min="11784" max="11784" width="2" style="130" bestFit="1" customWidth="1"/>
    <col min="11785" max="12033" width="9.140625" style="130"/>
    <col min="12034" max="12034" width="2.85546875" style="130" customWidth="1"/>
    <col min="12035" max="12035" width="45.42578125" style="130" bestFit="1" customWidth="1"/>
    <col min="12036" max="12036" width="9.140625" style="130"/>
    <col min="12037" max="12037" width="11.140625" style="130" customWidth="1"/>
    <col min="12038" max="12038" width="7.42578125" style="130" customWidth="1"/>
    <col min="12039" max="12039" width="9.140625" style="130"/>
    <col min="12040" max="12040" width="2" style="130" bestFit="1" customWidth="1"/>
    <col min="12041" max="12289" width="9.140625" style="130"/>
    <col min="12290" max="12290" width="2.85546875" style="130" customWidth="1"/>
    <col min="12291" max="12291" width="45.42578125" style="130" bestFit="1" customWidth="1"/>
    <col min="12292" max="12292" width="9.140625" style="130"/>
    <col min="12293" max="12293" width="11.140625" style="130" customWidth="1"/>
    <col min="12294" max="12294" width="7.42578125" style="130" customWidth="1"/>
    <col min="12295" max="12295" width="9.140625" style="130"/>
    <col min="12296" max="12296" width="2" style="130" bestFit="1" customWidth="1"/>
    <col min="12297" max="12545" width="9.140625" style="130"/>
    <col min="12546" max="12546" width="2.85546875" style="130" customWidth="1"/>
    <col min="12547" max="12547" width="45.42578125" style="130" bestFit="1" customWidth="1"/>
    <col min="12548" max="12548" width="9.140625" style="130"/>
    <col min="12549" max="12549" width="11.140625" style="130" customWidth="1"/>
    <col min="12550" max="12550" width="7.42578125" style="130" customWidth="1"/>
    <col min="12551" max="12551" width="9.140625" style="130"/>
    <col min="12552" max="12552" width="2" style="130" bestFit="1" customWidth="1"/>
    <col min="12553" max="12801" width="9.140625" style="130"/>
    <col min="12802" max="12802" width="2.85546875" style="130" customWidth="1"/>
    <col min="12803" max="12803" width="45.42578125" style="130" bestFit="1" customWidth="1"/>
    <col min="12804" max="12804" width="9.140625" style="130"/>
    <col min="12805" max="12805" width="11.140625" style="130" customWidth="1"/>
    <col min="12806" max="12806" width="7.42578125" style="130" customWidth="1"/>
    <col min="12807" max="12807" width="9.140625" style="130"/>
    <col min="12808" max="12808" width="2" style="130" bestFit="1" customWidth="1"/>
    <col min="12809" max="13057" width="9.140625" style="130"/>
    <col min="13058" max="13058" width="2.85546875" style="130" customWidth="1"/>
    <col min="13059" max="13059" width="45.42578125" style="130" bestFit="1" customWidth="1"/>
    <col min="13060" max="13060" width="9.140625" style="130"/>
    <col min="13061" max="13061" width="11.140625" style="130" customWidth="1"/>
    <col min="13062" max="13062" width="7.42578125" style="130" customWidth="1"/>
    <col min="13063" max="13063" width="9.140625" style="130"/>
    <col min="13064" max="13064" width="2" style="130" bestFit="1" customWidth="1"/>
    <col min="13065" max="13313" width="9.140625" style="130"/>
    <col min="13314" max="13314" width="2.85546875" style="130" customWidth="1"/>
    <col min="13315" max="13315" width="45.42578125" style="130" bestFit="1" customWidth="1"/>
    <col min="13316" max="13316" width="9.140625" style="130"/>
    <col min="13317" max="13317" width="11.140625" style="130" customWidth="1"/>
    <col min="13318" max="13318" width="7.42578125" style="130" customWidth="1"/>
    <col min="13319" max="13319" width="9.140625" style="130"/>
    <col min="13320" max="13320" width="2" style="130" bestFit="1" customWidth="1"/>
    <col min="13321" max="13569" width="9.140625" style="130"/>
    <col min="13570" max="13570" width="2.85546875" style="130" customWidth="1"/>
    <col min="13571" max="13571" width="45.42578125" style="130" bestFit="1" customWidth="1"/>
    <col min="13572" max="13572" width="9.140625" style="130"/>
    <col min="13573" max="13573" width="11.140625" style="130" customWidth="1"/>
    <col min="13574" max="13574" width="7.42578125" style="130" customWidth="1"/>
    <col min="13575" max="13575" width="9.140625" style="130"/>
    <col min="13576" max="13576" width="2" style="130" bestFit="1" customWidth="1"/>
    <col min="13577" max="13825" width="9.140625" style="130"/>
    <col min="13826" max="13826" width="2.85546875" style="130" customWidth="1"/>
    <col min="13827" max="13827" width="45.42578125" style="130" bestFit="1" customWidth="1"/>
    <col min="13828" max="13828" width="9.140625" style="130"/>
    <col min="13829" max="13829" width="11.140625" style="130" customWidth="1"/>
    <col min="13830" max="13830" width="7.42578125" style="130" customWidth="1"/>
    <col min="13831" max="13831" width="9.140625" style="130"/>
    <col min="13832" max="13832" width="2" style="130" bestFit="1" customWidth="1"/>
    <col min="13833" max="14081" width="9.140625" style="130"/>
    <col min="14082" max="14082" width="2.85546875" style="130" customWidth="1"/>
    <col min="14083" max="14083" width="45.42578125" style="130" bestFit="1" customWidth="1"/>
    <col min="14084" max="14084" width="9.140625" style="130"/>
    <col min="14085" max="14085" width="11.140625" style="130" customWidth="1"/>
    <col min="14086" max="14086" width="7.42578125" style="130" customWidth="1"/>
    <col min="14087" max="14087" width="9.140625" style="130"/>
    <col min="14088" max="14088" width="2" style="130" bestFit="1" customWidth="1"/>
    <col min="14089" max="14337" width="9.140625" style="130"/>
    <col min="14338" max="14338" width="2.85546875" style="130" customWidth="1"/>
    <col min="14339" max="14339" width="45.42578125" style="130" bestFit="1" customWidth="1"/>
    <col min="14340" max="14340" width="9.140625" style="130"/>
    <col min="14341" max="14341" width="11.140625" style="130" customWidth="1"/>
    <col min="14342" max="14342" width="7.42578125" style="130" customWidth="1"/>
    <col min="14343" max="14343" width="9.140625" style="130"/>
    <col min="14344" max="14344" width="2" style="130" bestFit="1" customWidth="1"/>
    <col min="14345" max="14593" width="9.140625" style="130"/>
    <col min="14594" max="14594" width="2.85546875" style="130" customWidth="1"/>
    <col min="14595" max="14595" width="45.42578125" style="130" bestFit="1" customWidth="1"/>
    <col min="14596" max="14596" width="9.140625" style="130"/>
    <col min="14597" max="14597" width="11.140625" style="130" customWidth="1"/>
    <col min="14598" max="14598" width="7.42578125" style="130" customWidth="1"/>
    <col min="14599" max="14599" width="9.140625" style="130"/>
    <col min="14600" max="14600" width="2" style="130" bestFit="1" customWidth="1"/>
    <col min="14601" max="14849" width="9.140625" style="130"/>
    <col min="14850" max="14850" width="2.85546875" style="130" customWidth="1"/>
    <col min="14851" max="14851" width="45.42578125" style="130" bestFit="1" customWidth="1"/>
    <col min="14852" max="14852" width="9.140625" style="130"/>
    <col min="14853" max="14853" width="11.140625" style="130" customWidth="1"/>
    <col min="14854" max="14854" width="7.42578125" style="130" customWidth="1"/>
    <col min="14855" max="14855" width="9.140625" style="130"/>
    <col min="14856" max="14856" width="2" style="130" bestFit="1" customWidth="1"/>
    <col min="14857" max="15105" width="9.140625" style="130"/>
    <col min="15106" max="15106" width="2.85546875" style="130" customWidth="1"/>
    <col min="15107" max="15107" width="45.42578125" style="130" bestFit="1" customWidth="1"/>
    <col min="15108" max="15108" width="9.140625" style="130"/>
    <col min="15109" max="15109" width="11.140625" style="130" customWidth="1"/>
    <col min="15110" max="15110" width="7.42578125" style="130" customWidth="1"/>
    <col min="15111" max="15111" width="9.140625" style="130"/>
    <col min="15112" max="15112" width="2" style="130" bestFit="1" customWidth="1"/>
    <col min="15113" max="15361" width="9.140625" style="130"/>
    <col min="15362" max="15362" width="2.85546875" style="130" customWidth="1"/>
    <col min="15363" max="15363" width="45.42578125" style="130" bestFit="1" customWidth="1"/>
    <col min="15364" max="15364" width="9.140625" style="130"/>
    <col min="15365" max="15365" width="11.140625" style="130" customWidth="1"/>
    <col min="15366" max="15366" width="7.42578125" style="130" customWidth="1"/>
    <col min="15367" max="15367" width="9.140625" style="130"/>
    <col min="15368" max="15368" width="2" style="130" bestFit="1" customWidth="1"/>
    <col min="15369" max="15617" width="9.140625" style="130"/>
    <col min="15618" max="15618" width="2.85546875" style="130" customWidth="1"/>
    <col min="15619" max="15619" width="45.42578125" style="130" bestFit="1" customWidth="1"/>
    <col min="15620" max="15620" width="9.140625" style="130"/>
    <col min="15621" max="15621" width="11.140625" style="130" customWidth="1"/>
    <col min="15622" max="15622" width="7.42578125" style="130" customWidth="1"/>
    <col min="15623" max="15623" width="9.140625" style="130"/>
    <col min="15624" max="15624" width="2" style="130" bestFit="1" customWidth="1"/>
    <col min="15625" max="15873" width="9.140625" style="130"/>
    <col min="15874" max="15874" width="2.85546875" style="130" customWidth="1"/>
    <col min="15875" max="15875" width="45.42578125" style="130" bestFit="1" customWidth="1"/>
    <col min="15876" max="15876" width="9.140625" style="130"/>
    <col min="15877" max="15877" width="11.140625" style="130" customWidth="1"/>
    <col min="15878" max="15878" width="7.42578125" style="130" customWidth="1"/>
    <col min="15879" max="15879" width="9.140625" style="130"/>
    <col min="15880" max="15880" width="2" style="130" bestFit="1" customWidth="1"/>
    <col min="15881" max="16129" width="9.140625" style="130"/>
    <col min="16130" max="16130" width="2.85546875" style="130" customWidth="1"/>
    <col min="16131" max="16131" width="45.42578125" style="130" bestFit="1" customWidth="1"/>
    <col min="16132" max="16132" width="9.140625" style="130"/>
    <col min="16133" max="16133" width="11.140625" style="130" customWidth="1"/>
    <col min="16134" max="16134" width="7.42578125" style="130" customWidth="1"/>
    <col min="16135" max="16135" width="9.140625" style="130"/>
    <col min="16136" max="16136" width="2" style="130" bestFit="1" customWidth="1"/>
    <col min="16137" max="16384" width="9.140625" style="130"/>
  </cols>
  <sheetData>
    <row r="1" spans="1:10" ht="15" x14ac:dyDescent="0.25">
      <c r="A1" s="127" t="s">
        <v>50</v>
      </c>
      <c r="B1" s="127"/>
      <c r="C1" s="128"/>
      <c r="D1" s="128"/>
      <c r="E1" s="128"/>
      <c r="F1" s="129"/>
      <c r="G1" s="128"/>
      <c r="H1" s="128"/>
      <c r="I1" s="128"/>
    </row>
    <row r="2" spans="1:10" ht="14.25" x14ac:dyDescent="0.2">
      <c r="A2" s="128"/>
      <c r="B2" s="128"/>
      <c r="C2" s="128"/>
      <c r="D2" s="128"/>
      <c r="E2" s="128"/>
      <c r="F2" s="129"/>
      <c r="G2" s="128"/>
      <c r="H2" s="128"/>
      <c r="I2" s="128"/>
    </row>
    <row r="3" spans="1:10" ht="15" x14ac:dyDescent="0.25">
      <c r="A3" s="128"/>
      <c r="B3" s="128"/>
      <c r="C3" s="131" t="s">
        <v>49</v>
      </c>
      <c r="D3" s="131"/>
      <c r="E3" s="128"/>
      <c r="F3" s="129"/>
      <c r="G3" s="128"/>
      <c r="H3" s="128"/>
      <c r="I3" s="128"/>
    </row>
    <row r="4" spans="1:10" ht="15" x14ac:dyDescent="0.25">
      <c r="A4" s="128"/>
      <c r="B4" s="128"/>
      <c r="C4" s="131"/>
      <c r="D4" s="129" t="s">
        <v>44</v>
      </c>
      <c r="E4" s="129" t="s">
        <v>43</v>
      </c>
      <c r="F4" s="129"/>
      <c r="G4" s="132" t="s">
        <v>42</v>
      </c>
      <c r="H4" s="128"/>
      <c r="I4" s="128"/>
    </row>
    <row r="5" spans="1:10" ht="14.25" x14ac:dyDescent="0.2">
      <c r="A5" s="128"/>
      <c r="B5" s="128"/>
      <c r="C5" s="128"/>
      <c r="D5" s="128"/>
      <c r="E5" s="128"/>
      <c r="F5" s="129"/>
      <c r="G5" s="128"/>
      <c r="H5" s="128"/>
      <c r="I5" s="128"/>
    </row>
    <row r="6" spans="1:10" ht="15" x14ac:dyDescent="0.25">
      <c r="A6" s="128"/>
      <c r="B6" s="128"/>
      <c r="C6" s="131"/>
      <c r="D6" s="129" t="s">
        <v>44</v>
      </c>
      <c r="E6" s="129" t="s">
        <v>43</v>
      </c>
      <c r="F6" s="129"/>
      <c r="G6" s="132" t="s">
        <v>42</v>
      </c>
      <c r="H6" s="128"/>
      <c r="I6" s="128"/>
    </row>
    <row r="7" spans="1:10" ht="15" x14ac:dyDescent="0.25">
      <c r="A7" s="131" t="s">
        <v>48</v>
      </c>
      <c r="B7" s="131" t="s">
        <v>96</v>
      </c>
      <c r="C7" s="131" t="s">
        <v>98</v>
      </c>
      <c r="D7" s="131"/>
      <c r="E7" s="128"/>
      <c r="F7" s="129"/>
      <c r="G7" s="128"/>
      <c r="H7" s="128"/>
      <c r="I7" s="128"/>
    </row>
    <row r="8" spans="1:10" ht="15" x14ac:dyDescent="0.25">
      <c r="A8" s="131"/>
      <c r="B8" s="131"/>
      <c r="C8" s="131"/>
      <c r="D8" s="131"/>
      <c r="E8" s="128"/>
      <c r="F8" s="129"/>
      <c r="G8" s="128"/>
      <c r="H8" s="128"/>
      <c r="I8" s="128"/>
    </row>
    <row r="9" spans="1:10" ht="14.25" x14ac:dyDescent="0.2">
      <c r="A9" s="128"/>
      <c r="B9" s="128"/>
      <c r="C9" s="128" t="s">
        <v>46</v>
      </c>
      <c r="D9" s="129" t="s">
        <v>14</v>
      </c>
      <c r="E9" s="133">
        <f>+'Γ. ΕΚΣΚΑΦΕΣ-ΕΠΙΧΩΣΕΙΣ-ΑΠΟΚΑΤΑΣΤ'!N12*0.05</f>
        <v>150.70000000000002</v>
      </c>
      <c r="F9" s="134" t="s">
        <v>41</v>
      </c>
      <c r="H9" s="128"/>
      <c r="I9" s="128"/>
      <c r="J9" s="135"/>
    </row>
    <row r="10" spans="1:10" ht="14.25" x14ac:dyDescent="0.2">
      <c r="A10" s="128"/>
      <c r="B10" s="128"/>
      <c r="C10" s="128"/>
      <c r="D10" s="128"/>
      <c r="E10" s="133"/>
      <c r="F10" s="129"/>
      <c r="G10" s="128"/>
      <c r="H10" s="128"/>
      <c r="I10" s="128"/>
    </row>
    <row r="11" spans="1:10" ht="14.25" x14ac:dyDescent="0.2">
      <c r="A11" s="128"/>
      <c r="B11" s="128"/>
      <c r="C11" s="128" t="s">
        <v>95</v>
      </c>
      <c r="D11" s="129" t="s">
        <v>40</v>
      </c>
      <c r="E11" s="133">
        <v>1.7</v>
      </c>
      <c r="F11" s="134" t="s">
        <v>39</v>
      </c>
      <c r="G11" s="128"/>
      <c r="H11" s="128"/>
      <c r="I11" s="128"/>
    </row>
    <row r="12" spans="1:10" ht="14.25" x14ac:dyDescent="0.2">
      <c r="A12" s="128"/>
      <c r="B12" s="128"/>
      <c r="C12" s="128"/>
      <c r="D12" s="128"/>
      <c r="E12" s="133"/>
      <c r="F12" s="129"/>
      <c r="G12" s="128"/>
      <c r="H12" s="128"/>
      <c r="I12" s="128"/>
    </row>
    <row r="13" spans="1:10" ht="14.25" x14ac:dyDescent="0.2">
      <c r="A13" s="128"/>
      <c r="B13" s="128"/>
      <c r="C13" s="128" t="s">
        <v>45</v>
      </c>
      <c r="D13" s="129" t="s">
        <v>38</v>
      </c>
      <c r="E13" s="133">
        <f>E9*E11</f>
        <v>256.19</v>
      </c>
      <c r="F13" s="134" t="s">
        <v>37</v>
      </c>
      <c r="G13" s="128"/>
      <c r="H13" s="128"/>
      <c r="I13" s="128"/>
    </row>
    <row r="14" spans="1:10" ht="14.25" x14ac:dyDescent="0.2">
      <c r="A14" s="128"/>
      <c r="B14" s="128"/>
      <c r="C14" s="128"/>
      <c r="D14" s="128"/>
      <c r="E14" s="128"/>
      <c r="F14" s="129"/>
      <c r="G14" s="128"/>
      <c r="H14" s="128"/>
      <c r="I14" s="128"/>
    </row>
    <row r="15" spans="1:10" ht="28.5" x14ac:dyDescent="0.2">
      <c r="A15" s="128"/>
      <c r="B15" s="128"/>
      <c r="C15" s="136" t="s">
        <v>36</v>
      </c>
      <c r="D15" s="129" t="s">
        <v>35</v>
      </c>
      <c r="E15" s="137">
        <v>2</v>
      </c>
      <c r="F15" s="134" t="s">
        <v>34</v>
      </c>
      <c r="G15" s="128"/>
      <c r="H15" s="128"/>
      <c r="I15" s="128"/>
    </row>
    <row r="16" spans="1:10" ht="14.25" x14ac:dyDescent="0.2">
      <c r="A16" s="128"/>
      <c r="B16" s="128"/>
      <c r="C16" s="128"/>
      <c r="D16" s="128"/>
      <c r="E16" s="128"/>
      <c r="F16" s="129"/>
      <c r="G16" s="128"/>
      <c r="H16" s="128"/>
      <c r="I16" s="128"/>
    </row>
    <row r="17" spans="1:9" ht="45" x14ac:dyDescent="0.25">
      <c r="A17" s="128"/>
      <c r="B17" s="128"/>
      <c r="C17" s="138" t="s">
        <v>33</v>
      </c>
      <c r="D17" s="128"/>
      <c r="E17" s="128"/>
      <c r="F17" s="134"/>
      <c r="G17" s="139">
        <v>512.38</v>
      </c>
      <c r="H17" s="140" t="s">
        <v>30</v>
      </c>
      <c r="I17" s="128"/>
    </row>
    <row r="18" spans="1:9" ht="15" x14ac:dyDescent="0.25">
      <c r="A18" s="128"/>
      <c r="B18" s="128"/>
      <c r="C18" s="138"/>
      <c r="D18" s="128"/>
      <c r="E18" s="128"/>
      <c r="F18" s="134"/>
      <c r="G18" s="141"/>
      <c r="H18" s="142"/>
      <c r="I18" s="128"/>
    </row>
    <row r="19" spans="1:9" ht="15" x14ac:dyDescent="0.25">
      <c r="A19" s="131"/>
      <c r="B19" s="131" t="s">
        <v>97</v>
      </c>
      <c r="C19" s="131" t="s">
        <v>99</v>
      </c>
      <c r="D19" s="131"/>
      <c r="E19" s="128"/>
      <c r="F19" s="129"/>
      <c r="G19" s="128"/>
      <c r="H19" s="128"/>
      <c r="I19" s="128"/>
    </row>
    <row r="20" spans="1:9" ht="15" x14ac:dyDescent="0.25">
      <c r="A20" s="131"/>
      <c r="B20" s="131"/>
      <c r="C20" s="131"/>
      <c r="D20" s="131"/>
      <c r="E20" s="128"/>
      <c r="F20" s="129"/>
      <c r="G20" s="128"/>
      <c r="H20" s="128"/>
      <c r="I20" s="128"/>
    </row>
    <row r="21" spans="1:9" ht="14.25" x14ac:dyDescent="0.2">
      <c r="A21" s="128"/>
      <c r="B21" s="128"/>
      <c r="C21" s="128" t="s">
        <v>46</v>
      </c>
      <c r="D21" s="129" t="s">
        <v>14</v>
      </c>
      <c r="E21" s="133">
        <v>688</v>
      </c>
      <c r="F21" s="134" t="s">
        <v>41</v>
      </c>
      <c r="H21" s="128"/>
      <c r="I21" s="128"/>
    </row>
    <row r="22" spans="1:9" ht="14.25" x14ac:dyDescent="0.2">
      <c r="A22" s="128"/>
      <c r="B22" s="128"/>
      <c r="C22" s="128"/>
      <c r="D22" s="128"/>
      <c r="E22" s="133"/>
      <c r="F22" s="129"/>
      <c r="G22" s="128"/>
      <c r="H22" s="128"/>
      <c r="I22" s="128"/>
    </row>
    <row r="23" spans="1:9" ht="14.25" x14ac:dyDescent="0.2">
      <c r="A23" s="128"/>
      <c r="B23" s="128"/>
      <c r="C23" s="128" t="s">
        <v>95</v>
      </c>
      <c r="D23" s="129" t="s">
        <v>40</v>
      </c>
      <c r="E23" s="133">
        <v>2.4</v>
      </c>
      <c r="F23" s="134" t="s">
        <v>39</v>
      </c>
      <c r="G23" s="128"/>
      <c r="H23" s="128"/>
      <c r="I23" s="128"/>
    </row>
    <row r="24" spans="1:9" ht="14.25" x14ac:dyDescent="0.2">
      <c r="A24" s="128"/>
      <c r="B24" s="128"/>
      <c r="C24" s="128"/>
      <c r="D24" s="128"/>
      <c r="E24" s="133"/>
      <c r="F24" s="129"/>
      <c r="G24" s="128"/>
      <c r="H24" s="128"/>
      <c r="I24" s="128"/>
    </row>
    <row r="25" spans="1:9" ht="14.25" x14ac:dyDescent="0.2">
      <c r="A25" s="128"/>
      <c r="B25" s="128"/>
      <c r="C25" s="128" t="s">
        <v>45</v>
      </c>
      <c r="D25" s="129" t="s">
        <v>38</v>
      </c>
      <c r="E25" s="133">
        <v>1651.2</v>
      </c>
      <c r="F25" s="134" t="s">
        <v>37</v>
      </c>
      <c r="G25" s="128"/>
      <c r="H25" s="128"/>
      <c r="I25" s="128"/>
    </row>
    <row r="26" spans="1:9" ht="14.25" x14ac:dyDescent="0.2">
      <c r="A26" s="128"/>
      <c r="B26" s="128"/>
      <c r="C26" s="128"/>
      <c r="D26" s="128"/>
      <c r="E26" s="128"/>
      <c r="F26" s="129"/>
      <c r="G26" s="128"/>
      <c r="H26" s="128"/>
      <c r="I26" s="128"/>
    </row>
    <row r="27" spans="1:9" ht="28.5" x14ac:dyDescent="0.2">
      <c r="A27" s="128"/>
      <c r="B27" s="128"/>
      <c r="C27" s="136" t="s">
        <v>36</v>
      </c>
      <c r="D27" s="129" t="s">
        <v>35</v>
      </c>
      <c r="E27" s="137">
        <v>2</v>
      </c>
      <c r="F27" s="134" t="s">
        <v>34</v>
      </c>
      <c r="G27" s="128"/>
      <c r="H27" s="128"/>
      <c r="I27" s="128"/>
    </row>
    <row r="28" spans="1:9" ht="14.25" x14ac:dyDescent="0.2">
      <c r="A28" s="128"/>
      <c r="B28" s="128"/>
      <c r="C28" s="128"/>
      <c r="D28" s="128"/>
      <c r="E28" s="128"/>
      <c r="F28" s="129"/>
      <c r="G28" s="128"/>
      <c r="H28" s="128"/>
      <c r="I28" s="128"/>
    </row>
    <row r="29" spans="1:9" ht="45" x14ac:dyDescent="0.25">
      <c r="A29" s="128"/>
      <c r="B29" s="128"/>
      <c r="C29" s="138" t="s">
        <v>33</v>
      </c>
      <c r="D29" s="128"/>
      <c r="E29" s="128"/>
      <c r="F29" s="134"/>
      <c r="G29" s="139">
        <v>3302.4</v>
      </c>
      <c r="H29" s="140" t="s">
        <v>30</v>
      </c>
      <c r="I29" s="128"/>
    </row>
    <row r="30" spans="1:9" ht="14.25" x14ac:dyDescent="0.2">
      <c r="A30" s="128"/>
      <c r="B30" s="128"/>
      <c r="C30" s="128"/>
      <c r="D30" s="128"/>
      <c r="E30" s="128"/>
      <c r="F30" s="129"/>
      <c r="G30" s="128"/>
      <c r="H30" s="128"/>
      <c r="I30" s="128"/>
    </row>
    <row r="31" spans="1:9" ht="15" x14ac:dyDescent="0.25">
      <c r="A31" s="128"/>
      <c r="B31" s="128"/>
      <c r="C31" s="128"/>
      <c r="D31" s="128"/>
      <c r="E31" s="128"/>
      <c r="F31" s="143" t="s">
        <v>104</v>
      </c>
      <c r="G31" s="144">
        <v>3814.78</v>
      </c>
      <c r="H31" s="132" t="s">
        <v>30</v>
      </c>
      <c r="I31" s="128"/>
    </row>
    <row r="32" spans="1:9" ht="15" x14ac:dyDescent="0.25">
      <c r="A32" s="128"/>
      <c r="B32" s="128"/>
      <c r="C32" s="131"/>
      <c r="D32" s="129" t="s">
        <v>44</v>
      </c>
      <c r="E32" s="129" t="s">
        <v>43</v>
      </c>
      <c r="F32" s="129"/>
      <c r="G32" s="132" t="s">
        <v>42</v>
      </c>
      <c r="H32" s="128"/>
      <c r="I32" s="128"/>
    </row>
    <row r="33" spans="1:9" ht="15" x14ac:dyDescent="0.25">
      <c r="A33" s="131" t="s">
        <v>47</v>
      </c>
      <c r="B33" s="131"/>
      <c r="C33" s="131" t="s">
        <v>100</v>
      </c>
      <c r="D33" s="131"/>
      <c r="E33" s="128"/>
      <c r="F33" s="129"/>
      <c r="G33" s="128"/>
      <c r="H33" s="128"/>
      <c r="I33" s="128"/>
    </row>
    <row r="34" spans="1:9" ht="15" x14ac:dyDescent="0.25">
      <c r="A34" s="131"/>
      <c r="B34" s="131"/>
      <c r="C34" s="131"/>
      <c r="D34" s="131"/>
      <c r="E34" s="128"/>
      <c r="F34" s="129"/>
      <c r="G34" s="128"/>
      <c r="H34" s="128"/>
      <c r="I34" s="128"/>
    </row>
    <row r="35" spans="1:9" ht="14.25" x14ac:dyDescent="0.2">
      <c r="A35" s="128"/>
      <c r="B35" s="128"/>
      <c r="C35" s="128" t="s">
        <v>94</v>
      </c>
      <c r="D35" s="129" t="s">
        <v>14</v>
      </c>
      <c r="E35" s="133">
        <f>'Γ. ΕΚΣΚΑΦΕΣ-ΕΠΙΧΩΣΕΙΣ-ΑΠΟΚΑΤΑΣΤ'!J12-'Γ. ΕΚΣΚΑΦΕΣ-ΕΠΙΧΩΣΕΙΣ-ΑΠΟΚΑΤΑΣΤ'!R12-E9-'Γ. ΕΚΣΚΑΦΕΣ-ΕΠΙΧΩΣΕΙΣ-ΑΠΟΚΑΤΑΣΤ'!Q12</f>
        <v>1949.3000000000002</v>
      </c>
      <c r="F35" s="134" t="s">
        <v>41</v>
      </c>
      <c r="G35" s="128"/>
      <c r="H35" s="128"/>
      <c r="I35" s="128"/>
    </row>
    <row r="36" spans="1:9" ht="14.25" x14ac:dyDescent="0.2">
      <c r="A36" s="128"/>
      <c r="B36" s="128"/>
      <c r="C36" s="128"/>
      <c r="D36" s="128"/>
      <c r="E36" s="133"/>
      <c r="F36" s="129"/>
      <c r="G36" s="128"/>
      <c r="H36" s="128"/>
      <c r="I36" s="128"/>
    </row>
    <row r="37" spans="1:9" ht="14.25" x14ac:dyDescent="0.2">
      <c r="A37" s="128"/>
      <c r="B37" s="128"/>
      <c r="C37" s="128" t="s">
        <v>95</v>
      </c>
      <c r="D37" s="129" t="s">
        <v>40</v>
      </c>
      <c r="E37" s="133">
        <v>1.7</v>
      </c>
      <c r="F37" s="134" t="s">
        <v>39</v>
      </c>
      <c r="G37" s="128"/>
      <c r="H37" s="128"/>
      <c r="I37" s="128"/>
    </row>
    <row r="38" spans="1:9" ht="14.25" x14ac:dyDescent="0.2">
      <c r="A38" s="128"/>
      <c r="B38" s="128"/>
      <c r="C38" s="128"/>
      <c r="D38" s="128"/>
      <c r="E38" s="133"/>
      <c r="F38" s="129"/>
      <c r="G38" s="128"/>
      <c r="H38" s="128"/>
      <c r="I38" s="128"/>
    </row>
    <row r="39" spans="1:9" ht="14.25" x14ac:dyDescent="0.2">
      <c r="A39" s="128"/>
      <c r="B39" s="128"/>
      <c r="C39" s="128" t="s">
        <v>45</v>
      </c>
      <c r="D39" s="129" t="s">
        <v>38</v>
      </c>
      <c r="E39" s="133">
        <f>E35*E37</f>
        <v>3313.8100000000004</v>
      </c>
      <c r="F39" s="134" t="s">
        <v>37</v>
      </c>
      <c r="G39" s="128"/>
      <c r="H39" s="128"/>
      <c r="I39" s="128"/>
    </row>
    <row r="40" spans="1:9" ht="14.25" x14ac:dyDescent="0.2">
      <c r="A40" s="128"/>
      <c r="B40" s="128"/>
      <c r="C40" s="128"/>
      <c r="D40" s="128"/>
      <c r="E40" s="128"/>
      <c r="F40" s="129"/>
      <c r="G40" s="128"/>
      <c r="H40" s="128"/>
      <c r="I40" s="128"/>
    </row>
    <row r="41" spans="1:9" ht="28.5" x14ac:dyDescent="0.2">
      <c r="A41" s="128"/>
      <c r="B41" s="128"/>
      <c r="C41" s="136" t="s">
        <v>36</v>
      </c>
      <c r="D41" s="129" t="s">
        <v>35</v>
      </c>
      <c r="E41" s="137">
        <v>2</v>
      </c>
      <c r="F41" s="134" t="s">
        <v>34</v>
      </c>
      <c r="G41" s="128"/>
      <c r="H41" s="128"/>
      <c r="I41" s="128"/>
    </row>
    <row r="42" spans="1:9" ht="14.25" x14ac:dyDescent="0.2">
      <c r="A42" s="128"/>
      <c r="B42" s="128"/>
      <c r="C42" s="128"/>
      <c r="D42" s="128"/>
      <c r="E42" s="128"/>
      <c r="F42" s="129"/>
      <c r="G42" s="128"/>
      <c r="H42" s="128"/>
      <c r="I42" s="128"/>
    </row>
    <row r="43" spans="1:9" ht="45" x14ac:dyDescent="0.25">
      <c r="A43" s="128"/>
      <c r="B43" s="128"/>
      <c r="C43" s="138" t="s">
        <v>33</v>
      </c>
      <c r="D43" s="128"/>
      <c r="E43" s="128"/>
      <c r="F43" s="134"/>
      <c r="G43" s="139">
        <v>6627.62</v>
      </c>
      <c r="H43" s="140" t="s">
        <v>30</v>
      </c>
    </row>
    <row r="44" spans="1:9" ht="14.25" x14ac:dyDescent="0.2">
      <c r="A44" s="128"/>
      <c r="B44" s="128"/>
      <c r="C44" s="128"/>
      <c r="D44" s="128"/>
      <c r="E44" s="128"/>
      <c r="F44" s="129"/>
      <c r="G44" s="128"/>
      <c r="H44" s="128"/>
    </row>
    <row r="45" spans="1:9" ht="15" x14ac:dyDescent="0.25">
      <c r="A45" s="128"/>
      <c r="B45" s="128"/>
      <c r="C45" s="128"/>
      <c r="D45" s="128"/>
      <c r="E45" s="128"/>
      <c r="F45" s="143" t="s">
        <v>103</v>
      </c>
      <c r="G45" s="144">
        <v>6627.62</v>
      </c>
      <c r="H45" s="132" t="s">
        <v>30</v>
      </c>
    </row>
    <row r="46" spans="1:9" ht="14.25" x14ac:dyDescent="0.2">
      <c r="A46" s="128"/>
      <c r="B46" s="128"/>
      <c r="C46" s="128"/>
      <c r="D46" s="128"/>
      <c r="E46" s="128"/>
      <c r="F46" s="129"/>
      <c r="G46" s="128"/>
      <c r="H46" s="128"/>
    </row>
    <row r="47" spans="1:9" ht="14.25" x14ac:dyDescent="0.2">
      <c r="A47" s="128"/>
      <c r="B47" s="128"/>
      <c r="C47" s="128"/>
      <c r="D47" s="128"/>
      <c r="E47" s="128"/>
      <c r="F47" s="129"/>
      <c r="G47" s="128"/>
      <c r="H47" s="128"/>
    </row>
    <row r="48" spans="1:9" ht="15" x14ac:dyDescent="0.25">
      <c r="A48" s="128"/>
      <c r="B48" s="128"/>
      <c r="C48" s="128"/>
      <c r="D48" s="128"/>
      <c r="E48" s="128"/>
      <c r="F48" s="143" t="s">
        <v>105</v>
      </c>
      <c r="G48" s="144">
        <v>10442.4</v>
      </c>
      <c r="H48" s="132" t="s">
        <v>30</v>
      </c>
    </row>
    <row r="49" spans="1:8" ht="15" x14ac:dyDescent="0.25">
      <c r="A49" s="128"/>
      <c r="B49" s="128"/>
      <c r="C49" s="128"/>
      <c r="D49" s="128"/>
      <c r="E49" s="128"/>
      <c r="F49" s="143"/>
      <c r="G49" s="144"/>
      <c r="H49" s="132"/>
    </row>
    <row r="50" spans="1:8" ht="15" x14ac:dyDescent="0.25">
      <c r="A50" s="128"/>
      <c r="B50" s="128"/>
      <c r="C50" s="128"/>
      <c r="D50" s="128"/>
      <c r="E50" s="128"/>
      <c r="F50" s="143"/>
      <c r="G50" s="144"/>
      <c r="H50" s="132"/>
    </row>
    <row r="51" spans="1:8" ht="15" x14ac:dyDescent="0.25">
      <c r="A51" s="128"/>
      <c r="B51" s="128"/>
      <c r="C51" s="128"/>
      <c r="D51" s="128"/>
      <c r="E51" s="128"/>
      <c r="F51" s="143" t="s">
        <v>140</v>
      </c>
    </row>
    <row r="52" spans="1:8" ht="15" x14ac:dyDescent="0.25">
      <c r="A52" s="128"/>
      <c r="B52" s="128"/>
      <c r="C52" s="128"/>
      <c r="D52" s="128"/>
      <c r="E52" s="128"/>
      <c r="F52" s="143" t="s">
        <v>174</v>
      </c>
      <c r="G52" s="144">
        <v>11000</v>
      </c>
      <c r="H52" s="132" t="s">
        <v>30</v>
      </c>
    </row>
    <row r="53" spans="1:8" ht="15" x14ac:dyDescent="0.25">
      <c r="A53" s="128"/>
      <c r="B53" s="128"/>
      <c r="C53" s="128"/>
      <c r="D53" s="128"/>
      <c r="E53" s="128"/>
      <c r="F53" s="143"/>
      <c r="G53" s="128"/>
      <c r="H53" s="128"/>
    </row>
    <row r="54" spans="1:8" ht="14.25" x14ac:dyDescent="0.2">
      <c r="A54" s="128"/>
      <c r="B54" s="128"/>
      <c r="C54" s="128"/>
      <c r="D54" s="128"/>
      <c r="E54" s="128"/>
      <c r="F54" s="145" t="s">
        <v>32</v>
      </c>
      <c r="G54" s="133">
        <v>1980</v>
      </c>
      <c r="H54" s="129" t="s">
        <v>30</v>
      </c>
    </row>
    <row r="55" spans="1:8" ht="14.25" x14ac:dyDescent="0.2">
      <c r="A55" s="128"/>
      <c r="B55" s="128"/>
      <c r="C55" s="128"/>
      <c r="D55" s="128"/>
      <c r="E55" s="128"/>
      <c r="F55" s="129"/>
      <c r="G55" s="128"/>
      <c r="H55" s="128"/>
    </row>
    <row r="56" spans="1:8" ht="15" x14ac:dyDescent="0.25">
      <c r="A56" s="128"/>
      <c r="B56" s="128"/>
      <c r="C56" s="128"/>
      <c r="D56" s="128"/>
      <c r="E56" s="128"/>
      <c r="F56" s="143" t="s">
        <v>31</v>
      </c>
      <c r="G56" s="144">
        <v>12980</v>
      </c>
      <c r="H56" s="132" t="s">
        <v>30</v>
      </c>
    </row>
    <row r="57" spans="1:8" ht="14.25" x14ac:dyDescent="0.2">
      <c r="A57" s="128"/>
      <c r="B57" s="128"/>
      <c r="C57" s="128"/>
      <c r="D57" s="128"/>
      <c r="E57" s="128"/>
      <c r="F57" s="129"/>
      <c r="G57" s="128"/>
      <c r="H57" s="128"/>
    </row>
    <row r="58" spans="1:8" x14ac:dyDescent="0.2">
      <c r="C58" s="146"/>
    </row>
  </sheetData>
  <pageMargins left="0.7" right="0.7" top="0.75" bottom="0.75" header="0.3" footer="0.3"/>
  <pageSetup paperSize="9" scale="91" orientation="portrait" r:id="rId1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6</vt:i4>
      </vt:variant>
    </vt:vector>
  </HeadingPairs>
  <TitlesOfParts>
    <vt:vector size="11" baseType="lpstr">
      <vt:lpstr>A. ΠΑΡΑΔΟΧΕΣ</vt:lpstr>
      <vt:lpstr>Β. ΜΗΚΗ ΑΓΩΓΩΝ</vt:lpstr>
      <vt:lpstr>Γ. ΕΚΣΚΑΦΕΣ-ΕΠΙΧΩΣΕΙΣ-ΑΠΟΚΑΤΑΣΤ</vt:lpstr>
      <vt:lpstr>Δ. ΑΝΑΛΥΤΙΚΗ ΠΡΟΜΕΤΡΗΣΗ</vt:lpstr>
      <vt:lpstr>AΠΟΛΟΓΙΣΤΙΚΑ</vt:lpstr>
      <vt:lpstr>'A. ΠΑΡΑΔΟΧΕΣ'!Print_Area</vt:lpstr>
      <vt:lpstr>AΠΟΛΟΓΙΣΤΙΚΑ!Print_Area</vt:lpstr>
      <vt:lpstr>'Β. ΜΗΚΗ ΑΓΩΓΩΝ'!Print_Area</vt:lpstr>
      <vt:lpstr>'Γ. ΕΚΣΚΑΦΕΣ-ΕΠΙΧΩΣΕΙΣ-ΑΠΟΚΑΤΑΣΤ'!Print_Area</vt:lpstr>
      <vt:lpstr>'Γ. ΕΚΣΚΑΦΕΣ-ΕΠΙΧΩΣΕΙΣ-ΑΠΟΚΑΤΑΣΤ'!Print_Titles</vt:lpstr>
      <vt:lpstr>'Δ. ΑΝΑΛΥΤΙΚΗ ΠΡΟΜΕΤΡΗΣΗ'!Print_Titles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zoetsi</cp:lastModifiedBy>
  <cp:lastPrinted>2023-08-22T11:36:07Z</cp:lastPrinted>
  <dcterms:created xsi:type="dcterms:W3CDTF">2020-06-07T22:38:39Z</dcterms:created>
  <dcterms:modified xsi:type="dcterms:W3CDTF">2023-08-22T11:37:05Z</dcterms:modified>
</cp:coreProperties>
</file>